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Hwymat\MATERIALS ENGINEERING\SURFACING\QS\Worksheets\Worksheet Updates in Progress\"/>
    </mc:Choice>
  </mc:AlternateContent>
  <bookViews>
    <workbookView xWindow="0" yWindow="0" windowWidth="19200" windowHeight="7050"/>
  </bookViews>
  <sheets>
    <sheet name="Input Sheet" sheetId="1" r:id="rId1"/>
    <sheet name="Summary" sheetId="2" r:id="rId2"/>
    <sheet name="Lot 1" sheetId="3" r:id="rId3"/>
    <sheet name="Lot 2" sheetId="4" r:id="rId4"/>
    <sheet name="Lot 3" sheetId="5" r:id="rId5"/>
    <sheet name="Lot 4" sheetId="6" r:id="rId6"/>
    <sheet name="Lot 5" sheetId="7" r:id="rId7"/>
    <sheet name="Lot 6" sheetId="8" r:id="rId8"/>
    <sheet name="Lot 7" sheetId="9" r:id="rId9"/>
    <sheet name="Lot 8" sheetId="10" r:id="rId10"/>
    <sheet name="Lot 9" sheetId="11" r:id="rId11"/>
    <sheet name="Lot 10" sheetId="12" r:id="rId12"/>
    <sheet name="Lot 11" sheetId="13" r:id="rId13"/>
    <sheet name="Lot 12" sheetId="14" r:id="rId14"/>
    <sheet name="Lot 13" sheetId="15" r:id="rId15"/>
    <sheet name="Lot 14" sheetId="16" r:id="rId16"/>
    <sheet name="Lot 15" sheetId="17" r:id="rId17"/>
    <sheet name="Lot 16" sheetId="18" r:id="rId18"/>
    <sheet name="Lot 17" sheetId="19" r:id="rId19"/>
    <sheet name="Lot 18" sheetId="20" r:id="rId20"/>
    <sheet name="Lot 19" sheetId="21" r:id="rId21"/>
    <sheet name="Lot 20" sheetId="22" r:id="rId22"/>
    <sheet name="Lot 21" sheetId="23" r:id="rId23"/>
    <sheet name="Lot 22" sheetId="24" r:id="rId24"/>
    <sheet name="Lot 23" sheetId="25" r:id="rId25"/>
    <sheet name="Lot 24" sheetId="26" r:id="rId26"/>
    <sheet name="Lot 25" sheetId="27" r:id="rId27"/>
    <sheet name="Lot 26" sheetId="28" r:id="rId28"/>
    <sheet name="Lot 27" sheetId="29" r:id="rId29"/>
    <sheet name="Lot 28" sheetId="30" r:id="rId30"/>
    <sheet name="Lot 29" sheetId="31" r:id="rId31"/>
    <sheet name="Lot 30" sheetId="32" r:id="rId32"/>
    <sheet name="Lot 31" sheetId="33" r:id="rId33"/>
    <sheet name="Lot 32" sheetId="34" r:id="rId34"/>
    <sheet name="Lot 33" sheetId="35" r:id="rId35"/>
    <sheet name="Lot 34" sheetId="36" r:id="rId36"/>
    <sheet name="Lot 35" sheetId="37" r:id="rId37"/>
    <sheet name="Lot 36" sheetId="38" r:id="rId38"/>
    <sheet name="Lot 37" sheetId="39" r:id="rId39"/>
    <sheet name="Lot 38" sheetId="40" r:id="rId40"/>
    <sheet name="Lot 39" sheetId="41" r:id="rId41"/>
    <sheet name="Lot 40" sheetId="42" r:id="rId42"/>
  </sheets>
  <calcPr calcId="162913"/>
  <customWorkbookViews>
    <customWorkbookView name="Dupuis, Andre (MI) - Personal View" guid="{28022854-E754-4F82-A4DE-EBFB509B9664}" mergeInterval="0" personalView="1" maximized="1" xWindow="5749" yWindow="-11" windowWidth="2902" windowHeight="1582" activeSheetId="1"/>
    <customWorkbookView name="McNabb, Gordon - Personal View" guid="{94DF1FDC-7D0A-443B-A582-02D4D32F7BA9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4" l="1"/>
  <c r="AH34" i="5"/>
  <c r="AH34" i="6"/>
  <c r="AH34" i="7"/>
  <c r="AH34" i="8"/>
  <c r="AH34" i="9"/>
  <c r="AH34" i="10"/>
  <c r="AH34" i="11"/>
  <c r="AH34" i="12"/>
  <c r="AH34" i="13"/>
  <c r="AH34" i="14"/>
  <c r="AH34" i="15"/>
  <c r="AH34" i="16"/>
  <c r="AH34" i="17"/>
  <c r="AH34" i="18"/>
  <c r="AH34" i="19"/>
  <c r="AH34" i="20"/>
  <c r="AH34" i="21"/>
  <c r="AH34" i="22"/>
  <c r="AH34" i="23"/>
  <c r="AH34" i="24"/>
  <c r="AH34" i="25"/>
  <c r="AH34" i="26"/>
  <c r="AH34" i="27"/>
  <c r="AH34" i="28"/>
  <c r="AH34" i="29"/>
  <c r="AH34" i="30"/>
  <c r="AH34" i="31"/>
  <c r="AH34" i="32"/>
  <c r="AH34" i="33"/>
  <c r="AH34" i="34"/>
  <c r="AH34" i="35"/>
  <c r="AH34" i="36"/>
  <c r="AH34" i="37"/>
  <c r="AH34" i="38"/>
  <c r="AH34" i="39"/>
  <c r="AH34" i="40"/>
  <c r="AH34" i="41"/>
  <c r="AH34" i="42"/>
  <c r="P34" i="4"/>
  <c r="P34" i="5"/>
  <c r="P34" i="6"/>
  <c r="P34" i="7"/>
  <c r="P34" i="8"/>
  <c r="P34" i="9"/>
  <c r="P34" i="10"/>
  <c r="P34" i="11"/>
  <c r="P34" i="12"/>
  <c r="P34" i="13"/>
  <c r="P34" i="14"/>
  <c r="P34" i="15"/>
  <c r="P34" i="16"/>
  <c r="P34" i="17"/>
  <c r="P34" i="18"/>
  <c r="P34" i="19"/>
  <c r="P34" i="20"/>
  <c r="P34" i="21"/>
  <c r="P34" i="22"/>
  <c r="P34" i="23"/>
  <c r="P34" i="24"/>
  <c r="P34" i="25"/>
  <c r="P34" i="26"/>
  <c r="P34" i="27"/>
  <c r="P34" i="28"/>
  <c r="P34" i="29"/>
  <c r="P34" i="30"/>
  <c r="P34" i="31"/>
  <c r="P34" i="32"/>
  <c r="P34" i="33"/>
  <c r="P34" i="34"/>
  <c r="P34" i="35"/>
  <c r="P34" i="36"/>
  <c r="P34" i="37"/>
  <c r="P34" i="38"/>
  <c r="P34" i="39"/>
  <c r="P34" i="40"/>
  <c r="P34" i="41"/>
  <c r="P34" i="42"/>
  <c r="C103" i="42" l="1"/>
  <c r="C102" i="42"/>
  <c r="K45" i="42"/>
  <c r="J45" i="42"/>
  <c r="K44" i="42"/>
  <c r="J44" i="42"/>
  <c r="K41" i="42"/>
  <c r="J41" i="42"/>
  <c r="K40" i="42"/>
  <c r="J40" i="42"/>
  <c r="E40" i="42"/>
  <c r="AF33" i="42"/>
  <c r="AE33" i="42"/>
  <c r="AD33" i="42"/>
  <c r="AC33" i="42"/>
  <c r="AB33" i="42"/>
  <c r="AA33" i="42"/>
  <c r="Z33" i="42"/>
  <c r="Y33" i="42"/>
  <c r="X33" i="42"/>
  <c r="W33" i="42"/>
  <c r="N33" i="42"/>
  <c r="M33" i="42"/>
  <c r="L33" i="42"/>
  <c r="K33" i="42"/>
  <c r="J33" i="42"/>
  <c r="I33" i="42"/>
  <c r="H33" i="42"/>
  <c r="G33" i="42"/>
  <c r="F33" i="42"/>
  <c r="E33" i="42"/>
  <c r="AF32" i="42"/>
  <c r="AF34" i="42" s="1"/>
  <c r="AE32" i="42"/>
  <c r="AE34" i="42" s="1"/>
  <c r="AD32" i="42"/>
  <c r="AD34" i="42" s="1"/>
  <c r="AC32" i="42"/>
  <c r="AC34" i="42" s="1"/>
  <c r="AB32" i="42"/>
  <c r="AB34" i="42" s="1"/>
  <c r="AA32" i="42"/>
  <c r="AA34" i="42" s="1"/>
  <c r="Z32" i="42"/>
  <c r="Z34" i="42" s="1"/>
  <c r="Y32" i="42"/>
  <c r="Y34" i="42" s="1"/>
  <c r="X32" i="42"/>
  <c r="X34" i="42" s="1"/>
  <c r="W32" i="42"/>
  <c r="W34" i="42" s="1"/>
  <c r="N32" i="42"/>
  <c r="N34" i="42" s="1"/>
  <c r="M32" i="42"/>
  <c r="M34" i="42" s="1"/>
  <c r="L32" i="42"/>
  <c r="L34" i="42" s="1"/>
  <c r="K32" i="42"/>
  <c r="K34" i="42" s="1"/>
  <c r="J32" i="42"/>
  <c r="J34" i="42" s="1"/>
  <c r="I32" i="42"/>
  <c r="I34" i="42" s="1"/>
  <c r="H32" i="42"/>
  <c r="H34" i="42" s="1"/>
  <c r="G32" i="42"/>
  <c r="G34" i="42" s="1"/>
  <c r="F32" i="42"/>
  <c r="F34" i="42" s="1"/>
  <c r="E32" i="42"/>
  <c r="E34" i="42" s="1"/>
  <c r="AF31" i="42"/>
  <c r="AE31" i="42"/>
  <c r="AD31" i="42"/>
  <c r="AC31" i="42"/>
  <c r="AB31" i="42"/>
  <c r="AA31" i="42"/>
  <c r="Z31" i="42"/>
  <c r="Y31" i="42"/>
  <c r="X31" i="42"/>
  <c r="W31" i="42"/>
  <c r="N31" i="42"/>
  <c r="M31" i="42"/>
  <c r="L31" i="42"/>
  <c r="K31" i="42"/>
  <c r="J31" i="42"/>
  <c r="I31" i="42"/>
  <c r="H31" i="42"/>
  <c r="G31" i="42"/>
  <c r="F31" i="42"/>
  <c r="E31" i="42"/>
  <c r="AH25" i="42"/>
  <c r="AI25" i="42" s="1"/>
  <c r="AG25" i="42"/>
  <c r="O25" i="42"/>
  <c r="AH24" i="42"/>
  <c r="AI24" i="42" s="1"/>
  <c r="AG24" i="42"/>
  <c r="O24" i="42"/>
  <c r="AH23" i="42"/>
  <c r="AI23" i="42" s="1"/>
  <c r="AG23" i="42"/>
  <c r="O23" i="42"/>
  <c r="AH22" i="42"/>
  <c r="AI22" i="42" s="1"/>
  <c r="AG22" i="42"/>
  <c r="O22" i="42"/>
  <c r="AH21" i="42"/>
  <c r="AI21" i="42" s="1"/>
  <c r="AG21" i="42"/>
  <c r="O21" i="42"/>
  <c r="P21" i="42" s="1"/>
  <c r="Q21" i="42" s="1"/>
  <c r="AH20" i="42"/>
  <c r="AI20" i="42" s="1"/>
  <c r="AG20" i="42"/>
  <c r="O20" i="42"/>
  <c r="P20" i="42" s="1"/>
  <c r="Q20" i="42" s="1"/>
  <c r="AH19" i="42"/>
  <c r="AI19" i="42" s="1"/>
  <c r="AG19" i="42"/>
  <c r="O19" i="42"/>
  <c r="P19" i="42" s="1"/>
  <c r="Q19" i="42" s="1"/>
  <c r="AH18" i="42"/>
  <c r="AI18" i="42" s="1"/>
  <c r="AG18" i="42"/>
  <c r="O18" i="42"/>
  <c r="P18" i="42" s="1"/>
  <c r="Q18" i="42" s="1"/>
  <c r="AH17" i="42"/>
  <c r="AG17" i="42"/>
  <c r="F41" i="42" s="1"/>
  <c r="F42" i="42" s="1"/>
  <c r="O17" i="42"/>
  <c r="K5" i="42" s="1"/>
  <c r="E41" i="42" s="1"/>
  <c r="Y6" i="42"/>
  <c r="AB5" i="42"/>
  <c r="Y5" i="42"/>
  <c r="N5" i="42"/>
  <c r="E5" i="42"/>
  <c r="E8" i="42" s="1"/>
  <c r="C103" i="41"/>
  <c r="C102" i="41"/>
  <c r="K45" i="41"/>
  <c r="J45" i="41"/>
  <c r="K44" i="41"/>
  <c r="J44" i="41"/>
  <c r="K41" i="41"/>
  <c r="J41" i="41"/>
  <c r="K40" i="41"/>
  <c r="J40" i="41"/>
  <c r="E40" i="41"/>
  <c r="AF33" i="41"/>
  <c r="AE33" i="41"/>
  <c r="AD33" i="41"/>
  <c r="AC33" i="41"/>
  <c r="AB33" i="41"/>
  <c r="AA33" i="41"/>
  <c r="Z33" i="41"/>
  <c r="Y33" i="41"/>
  <c r="X33" i="41"/>
  <c r="W33" i="41"/>
  <c r="N33" i="41"/>
  <c r="M33" i="41"/>
  <c r="L33" i="41"/>
  <c r="K33" i="41"/>
  <c r="J33" i="41"/>
  <c r="I33" i="41"/>
  <c r="H33" i="41"/>
  <c r="G33" i="41"/>
  <c r="F33" i="41"/>
  <c r="E33" i="41"/>
  <c r="AF32" i="41"/>
  <c r="AF34" i="41" s="1"/>
  <c r="AE32" i="41"/>
  <c r="AE34" i="41" s="1"/>
  <c r="AD32" i="41"/>
  <c r="AD34" i="41" s="1"/>
  <c r="AC32" i="41"/>
  <c r="AC34" i="41" s="1"/>
  <c r="AB32" i="41"/>
  <c r="AB34" i="41" s="1"/>
  <c r="AA32" i="41"/>
  <c r="AA34" i="41" s="1"/>
  <c r="Z32" i="41"/>
  <c r="Z34" i="41" s="1"/>
  <c r="Y32" i="41"/>
  <c r="Y34" i="41" s="1"/>
  <c r="X32" i="41"/>
  <c r="X34" i="41" s="1"/>
  <c r="W32" i="41"/>
  <c r="W34" i="41" s="1"/>
  <c r="N32" i="41"/>
  <c r="N34" i="41" s="1"/>
  <c r="M32" i="41"/>
  <c r="M34" i="41" s="1"/>
  <c r="L32" i="41"/>
  <c r="L34" i="41" s="1"/>
  <c r="K32" i="41"/>
  <c r="K34" i="41" s="1"/>
  <c r="J32" i="41"/>
  <c r="J34" i="41" s="1"/>
  <c r="I32" i="41"/>
  <c r="I34" i="41" s="1"/>
  <c r="H32" i="41"/>
  <c r="H34" i="41" s="1"/>
  <c r="G32" i="41"/>
  <c r="G34" i="41" s="1"/>
  <c r="F32" i="41"/>
  <c r="F34" i="41" s="1"/>
  <c r="E32" i="41"/>
  <c r="E34" i="41" s="1"/>
  <c r="AF31" i="41"/>
  <c r="AE31" i="41"/>
  <c r="AD31" i="41"/>
  <c r="AC31" i="41"/>
  <c r="AB31" i="41"/>
  <c r="AA31" i="41"/>
  <c r="Z31" i="41"/>
  <c r="Y31" i="41"/>
  <c r="X31" i="41"/>
  <c r="W31" i="41"/>
  <c r="N31" i="41"/>
  <c r="M31" i="41"/>
  <c r="L31" i="41"/>
  <c r="K31" i="41"/>
  <c r="J31" i="41"/>
  <c r="I31" i="41"/>
  <c r="H31" i="41"/>
  <c r="G31" i="41"/>
  <c r="F31" i="41"/>
  <c r="E31" i="41"/>
  <c r="AH25" i="41"/>
  <c r="AI25" i="41" s="1"/>
  <c r="AG25" i="41"/>
  <c r="O25" i="41"/>
  <c r="AH24" i="41"/>
  <c r="AI24" i="41" s="1"/>
  <c r="AG24" i="41"/>
  <c r="O24" i="41"/>
  <c r="AH23" i="41"/>
  <c r="AI23" i="41" s="1"/>
  <c r="AG23" i="41"/>
  <c r="O23" i="41"/>
  <c r="AH22" i="41"/>
  <c r="AI22" i="41" s="1"/>
  <c r="AG22" i="41"/>
  <c r="O22" i="41"/>
  <c r="AH21" i="41"/>
  <c r="AI21" i="41" s="1"/>
  <c r="AG21" i="41"/>
  <c r="O21" i="41"/>
  <c r="P21" i="41" s="1"/>
  <c r="Q21" i="41" s="1"/>
  <c r="AH20" i="41"/>
  <c r="AI20" i="41" s="1"/>
  <c r="AG20" i="41"/>
  <c r="O20" i="41"/>
  <c r="P20" i="41" s="1"/>
  <c r="Q20" i="41" s="1"/>
  <c r="AH19" i="41"/>
  <c r="AI19" i="41" s="1"/>
  <c r="AG19" i="41"/>
  <c r="O19" i="41"/>
  <c r="P19" i="41" s="1"/>
  <c r="Q19" i="41" s="1"/>
  <c r="AH18" i="41"/>
  <c r="AI18" i="41" s="1"/>
  <c r="AG18" i="41"/>
  <c r="O18" i="41"/>
  <c r="P18" i="41" s="1"/>
  <c r="Q18" i="41" s="1"/>
  <c r="AH17" i="41"/>
  <c r="AG17" i="41"/>
  <c r="F41" i="41" s="1"/>
  <c r="F42" i="41" s="1"/>
  <c r="O17" i="41"/>
  <c r="K5" i="41" s="1"/>
  <c r="E41" i="41" s="1"/>
  <c r="Y6" i="41"/>
  <c r="AB5" i="41"/>
  <c r="Y5" i="41"/>
  <c r="N5" i="41"/>
  <c r="E5" i="41"/>
  <c r="E7" i="41" s="1"/>
  <c r="C103" i="40"/>
  <c r="C102" i="40"/>
  <c r="K45" i="40"/>
  <c r="J45" i="40"/>
  <c r="K44" i="40"/>
  <c r="J44" i="40"/>
  <c r="K41" i="40"/>
  <c r="J41" i="40"/>
  <c r="K40" i="40"/>
  <c r="J40" i="40"/>
  <c r="E40" i="40"/>
  <c r="AF33" i="40"/>
  <c r="AE33" i="40"/>
  <c r="AD33" i="40"/>
  <c r="AC33" i="40"/>
  <c r="AB33" i="40"/>
  <c r="AA33" i="40"/>
  <c r="Z33" i="40"/>
  <c r="Y33" i="40"/>
  <c r="X33" i="40"/>
  <c r="W33" i="40"/>
  <c r="N33" i="40"/>
  <c r="M33" i="40"/>
  <c r="L33" i="40"/>
  <c r="K33" i="40"/>
  <c r="J33" i="40"/>
  <c r="I33" i="40"/>
  <c r="H33" i="40"/>
  <c r="G33" i="40"/>
  <c r="F33" i="40"/>
  <c r="E33" i="40"/>
  <c r="AF32" i="40"/>
  <c r="AF34" i="40" s="1"/>
  <c r="AE32" i="40"/>
  <c r="AE34" i="40" s="1"/>
  <c r="AD32" i="40"/>
  <c r="AD34" i="40" s="1"/>
  <c r="AC32" i="40"/>
  <c r="AC34" i="40" s="1"/>
  <c r="AB32" i="40"/>
  <c r="AB34" i="40" s="1"/>
  <c r="AA32" i="40"/>
  <c r="AA34" i="40" s="1"/>
  <c r="Z32" i="40"/>
  <c r="Z34" i="40" s="1"/>
  <c r="Y32" i="40"/>
  <c r="Y34" i="40" s="1"/>
  <c r="X32" i="40"/>
  <c r="X34" i="40" s="1"/>
  <c r="W32" i="40"/>
  <c r="N32" i="40"/>
  <c r="N34" i="40" s="1"/>
  <c r="M32" i="40"/>
  <c r="M34" i="40" s="1"/>
  <c r="L32" i="40"/>
  <c r="L34" i="40" s="1"/>
  <c r="K32" i="40"/>
  <c r="K34" i="40" s="1"/>
  <c r="J32" i="40"/>
  <c r="J34" i="40" s="1"/>
  <c r="I32" i="40"/>
  <c r="I34" i="40" s="1"/>
  <c r="H32" i="40"/>
  <c r="H34" i="40" s="1"/>
  <c r="G32" i="40"/>
  <c r="G34" i="40" s="1"/>
  <c r="F32" i="40"/>
  <c r="F34" i="40" s="1"/>
  <c r="E32" i="40"/>
  <c r="E34" i="40" s="1"/>
  <c r="AF31" i="40"/>
  <c r="AE31" i="40"/>
  <c r="AD31" i="40"/>
  <c r="AC31" i="40"/>
  <c r="AB31" i="40"/>
  <c r="AA31" i="40"/>
  <c r="Z31" i="40"/>
  <c r="Y31" i="40"/>
  <c r="X31" i="40"/>
  <c r="W31" i="40"/>
  <c r="N31" i="40"/>
  <c r="M31" i="40"/>
  <c r="L31" i="40"/>
  <c r="K31" i="40"/>
  <c r="J31" i="40"/>
  <c r="I31" i="40"/>
  <c r="H31" i="40"/>
  <c r="G31" i="40"/>
  <c r="F31" i="40"/>
  <c r="E31" i="40"/>
  <c r="AH25" i="40"/>
  <c r="AI25" i="40" s="1"/>
  <c r="AG25" i="40"/>
  <c r="O25" i="40"/>
  <c r="AH24" i="40"/>
  <c r="AI24" i="40" s="1"/>
  <c r="AG24" i="40"/>
  <c r="O24" i="40"/>
  <c r="AH23" i="40"/>
  <c r="AI23" i="40" s="1"/>
  <c r="AG23" i="40"/>
  <c r="O23" i="40"/>
  <c r="AH22" i="40"/>
  <c r="AI22" i="40" s="1"/>
  <c r="AG22" i="40"/>
  <c r="O22" i="40"/>
  <c r="AH21" i="40"/>
  <c r="AI21" i="40" s="1"/>
  <c r="AG21" i="40"/>
  <c r="O21" i="40"/>
  <c r="P21" i="40" s="1"/>
  <c r="Q21" i="40" s="1"/>
  <c r="AH20" i="40"/>
  <c r="AI20" i="40" s="1"/>
  <c r="AG20" i="40"/>
  <c r="O20" i="40"/>
  <c r="P20" i="40" s="1"/>
  <c r="Q20" i="40" s="1"/>
  <c r="AH19" i="40"/>
  <c r="AI19" i="40" s="1"/>
  <c r="AG19" i="40"/>
  <c r="O19" i="40"/>
  <c r="P19" i="40" s="1"/>
  <c r="Q19" i="40" s="1"/>
  <c r="AH18" i="40"/>
  <c r="AI18" i="40" s="1"/>
  <c r="AG18" i="40"/>
  <c r="O18" i="40"/>
  <c r="P18" i="40" s="1"/>
  <c r="Q18" i="40" s="1"/>
  <c r="AH17" i="40"/>
  <c r="AG17" i="40"/>
  <c r="O17" i="40"/>
  <c r="K5" i="40" s="1"/>
  <c r="E41" i="40" s="1"/>
  <c r="Y6" i="40"/>
  <c r="AB5" i="40"/>
  <c r="Y5" i="40"/>
  <c r="N5" i="40"/>
  <c r="E5" i="40"/>
  <c r="E8" i="40" s="1"/>
  <c r="C103" i="39"/>
  <c r="C102" i="39"/>
  <c r="K45" i="39"/>
  <c r="J45" i="39"/>
  <c r="K44" i="39"/>
  <c r="J44" i="39"/>
  <c r="K41" i="39"/>
  <c r="J41" i="39"/>
  <c r="K40" i="39"/>
  <c r="J40" i="39"/>
  <c r="E40" i="39"/>
  <c r="AF33" i="39"/>
  <c r="AE33" i="39"/>
  <c r="AD33" i="39"/>
  <c r="AC33" i="39"/>
  <c r="AB33" i="39"/>
  <c r="AA33" i="39"/>
  <c r="Z33" i="39"/>
  <c r="Y33" i="39"/>
  <c r="X33" i="39"/>
  <c r="W33" i="39"/>
  <c r="N33" i="39"/>
  <c r="M33" i="39"/>
  <c r="L33" i="39"/>
  <c r="K33" i="39"/>
  <c r="J33" i="39"/>
  <c r="I33" i="39"/>
  <c r="H33" i="39"/>
  <c r="G33" i="39"/>
  <c r="F33" i="39"/>
  <c r="E33" i="39"/>
  <c r="AF32" i="39"/>
  <c r="AF34" i="39" s="1"/>
  <c r="AE32" i="39"/>
  <c r="AE34" i="39" s="1"/>
  <c r="AD32" i="39"/>
  <c r="AD34" i="39" s="1"/>
  <c r="AC32" i="39"/>
  <c r="AC34" i="39" s="1"/>
  <c r="AB32" i="39"/>
  <c r="AB34" i="39" s="1"/>
  <c r="AA32" i="39"/>
  <c r="AA34" i="39" s="1"/>
  <c r="Z32" i="39"/>
  <c r="Z34" i="39" s="1"/>
  <c r="Y32" i="39"/>
  <c r="Y34" i="39" s="1"/>
  <c r="X32" i="39"/>
  <c r="X34" i="39" s="1"/>
  <c r="W32" i="39"/>
  <c r="W34" i="39" s="1"/>
  <c r="N32" i="39"/>
  <c r="N34" i="39" s="1"/>
  <c r="M32" i="39"/>
  <c r="M34" i="39" s="1"/>
  <c r="L32" i="39"/>
  <c r="L34" i="39" s="1"/>
  <c r="K32" i="39"/>
  <c r="K34" i="39" s="1"/>
  <c r="J32" i="39"/>
  <c r="J34" i="39" s="1"/>
  <c r="I32" i="39"/>
  <c r="I34" i="39" s="1"/>
  <c r="H32" i="39"/>
  <c r="H34" i="39" s="1"/>
  <c r="G32" i="39"/>
  <c r="G34" i="39" s="1"/>
  <c r="F32" i="39"/>
  <c r="E32" i="39"/>
  <c r="E34" i="39" s="1"/>
  <c r="AF31" i="39"/>
  <c r="AE31" i="39"/>
  <c r="AD31" i="39"/>
  <c r="AC31" i="39"/>
  <c r="AB31" i="39"/>
  <c r="AA31" i="39"/>
  <c r="Z31" i="39"/>
  <c r="Y31" i="39"/>
  <c r="X31" i="39"/>
  <c r="W31" i="39"/>
  <c r="N31" i="39"/>
  <c r="M31" i="39"/>
  <c r="L31" i="39"/>
  <c r="K31" i="39"/>
  <c r="J31" i="39"/>
  <c r="I31" i="39"/>
  <c r="H31" i="39"/>
  <c r="G31" i="39"/>
  <c r="F31" i="39"/>
  <c r="E31" i="39"/>
  <c r="AH25" i="39"/>
  <c r="AI25" i="39" s="1"/>
  <c r="AG25" i="39"/>
  <c r="O25" i="39"/>
  <c r="AH24" i="39"/>
  <c r="AI24" i="39" s="1"/>
  <c r="AG24" i="39"/>
  <c r="O24" i="39"/>
  <c r="AH23" i="39"/>
  <c r="AI23" i="39" s="1"/>
  <c r="AG23" i="39"/>
  <c r="O23" i="39"/>
  <c r="AH22" i="39"/>
  <c r="AI22" i="39" s="1"/>
  <c r="AG22" i="39"/>
  <c r="O22" i="39"/>
  <c r="AH21" i="39"/>
  <c r="AI21" i="39" s="1"/>
  <c r="AG21" i="39"/>
  <c r="O21" i="39"/>
  <c r="P21" i="39" s="1"/>
  <c r="Q21" i="39" s="1"/>
  <c r="AH20" i="39"/>
  <c r="AI20" i="39" s="1"/>
  <c r="AG20" i="39"/>
  <c r="O20" i="39"/>
  <c r="P20" i="39" s="1"/>
  <c r="Q20" i="39" s="1"/>
  <c r="AH19" i="39"/>
  <c r="AI19" i="39" s="1"/>
  <c r="AG19" i="39"/>
  <c r="O19" i="39"/>
  <c r="P19" i="39" s="1"/>
  <c r="Q19" i="39" s="1"/>
  <c r="AH18" i="39"/>
  <c r="AI18" i="39" s="1"/>
  <c r="AG18" i="39"/>
  <c r="O18" i="39"/>
  <c r="P18" i="39" s="1"/>
  <c r="Q18" i="39" s="1"/>
  <c r="AH17" i="39"/>
  <c r="AG17" i="39"/>
  <c r="F41" i="39" s="1"/>
  <c r="F42" i="39" s="1"/>
  <c r="O17" i="39"/>
  <c r="K5" i="39" s="1"/>
  <c r="E41" i="39" s="1"/>
  <c r="Y6" i="39"/>
  <c r="AB5" i="39"/>
  <c r="Y5" i="39"/>
  <c r="N5" i="39"/>
  <c r="E5" i="39"/>
  <c r="E8" i="39" s="1"/>
  <c r="C103" i="38"/>
  <c r="C102" i="38"/>
  <c r="K45" i="38"/>
  <c r="J45" i="38"/>
  <c r="K44" i="38"/>
  <c r="J44" i="38"/>
  <c r="K41" i="38"/>
  <c r="J41" i="38"/>
  <c r="K40" i="38"/>
  <c r="J40" i="38"/>
  <c r="E40" i="38"/>
  <c r="AF33" i="38"/>
  <c r="AE33" i="38"/>
  <c r="AD33" i="38"/>
  <c r="AC33" i="38"/>
  <c r="AB33" i="38"/>
  <c r="AA33" i="38"/>
  <c r="Z33" i="38"/>
  <c r="Y33" i="38"/>
  <c r="X33" i="38"/>
  <c r="W33" i="38"/>
  <c r="N33" i="38"/>
  <c r="M33" i="38"/>
  <c r="L33" i="38"/>
  <c r="K33" i="38"/>
  <c r="J33" i="38"/>
  <c r="I33" i="38"/>
  <c r="H33" i="38"/>
  <c r="G33" i="38"/>
  <c r="F33" i="38"/>
  <c r="E33" i="38"/>
  <c r="AF32" i="38"/>
  <c r="AF34" i="38" s="1"/>
  <c r="AE32" i="38"/>
  <c r="AE34" i="38" s="1"/>
  <c r="AD32" i="38"/>
  <c r="AD34" i="38" s="1"/>
  <c r="AC32" i="38"/>
  <c r="AC34" i="38" s="1"/>
  <c r="AB32" i="38"/>
  <c r="AB34" i="38" s="1"/>
  <c r="AA32" i="38"/>
  <c r="AA34" i="38" s="1"/>
  <c r="Z32" i="38"/>
  <c r="Z34" i="38" s="1"/>
  <c r="Y32" i="38"/>
  <c r="Y34" i="38" s="1"/>
  <c r="X32" i="38"/>
  <c r="X34" i="38" s="1"/>
  <c r="W32" i="38"/>
  <c r="W34" i="38" s="1"/>
  <c r="N32" i="38"/>
  <c r="N34" i="38" s="1"/>
  <c r="M32" i="38"/>
  <c r="M34" i="38" s="1"/>
  <c r="L32" i="38"/>
  <c r="L34" i="38" s="1"/>
  <c r="K32" i="38"/>
  <c r="K34" i="38" s="1"/>
  <c r="J32" i="38"/>
  <c r="J34" i="38" s="1"/>
  <c r="I32" i="38"/>
  <c r="I34" i="38" s="1"/>
  <c r="H32" i="38"/>
  <c r="H34" i="38" s="1"/>
  <c r="G32" i="38"/>
  <c r="G34" i="38" s="1"/>
  <c r="F32" i="38"/>
  <c r="F34" i="38" s="1"/>
  <c r="E32" i="38"/>
  <c r="E34" i="38" s="1"/>
  <c r="AF31" i="38"/>
  <c r="AE31" i="38"/>
  <c r="AD31" i="38"/>
  <c r="AC31" i="38"/>
  <c r="AB31" i="38"/>
  <c r="AA31" i="38"/>
  <c r="Z31" i="38"/>
  <c r="Y31" i="38"/>
  <c r="X31" i="38"/>
  <c r="W31" i="38"/>
  <c r="N31" i="38"/>
  <c r="M31" i="38"/>
  <c r="L31" i="38"/>
  <c r="K31" i="38"/>
  <c r="J31" i="38"/>
  <c r="I31" i="38"/>
  <c r="H31" i="38"/>
  <c r="G31" i="38"/>
  <c r="F31" i="38"/>
  <c r="E31" i="38"/>
  <c r="AH25" i="38"/>
  <c r="AI25" i="38" s="1"/>
  <c r="AG25" i="38"/>
  <c r="O25" i="38"/>
  <c r="AH24" i="38"/>
  <c r="AI24" i="38" s="1"/>
  <c r="AG24" i="38"/>
  <c r="O24" i="38"/>
  <c r="AH23" i="38"/>
  <c r="AI23" i="38" s="1"/>
  <c r="AG23" i="38"/>
  <c r="O23" i="38"/>
  <c r="AH22" i="38"/>
  <c r="AI22" i="38" s="1"/>
  <c r="AG22" i="38"/>
  <c r="O22" i="38"/>
  <c r="AH21" i="38"/>
  <c r="AI21" i="38" s="1"/>
  <c r="AG21" i="38"/>
  <c r="O21" i="38"/>
  <c r="P21" i="38" s="1"/>
  <c r="Q21" i="38" s="1"/>
  <c r="AH20" i="38"/>
  <c r="AI20" i="38" s="1"/>
  <c r="AG20" i="38"/>
  <c r="O20" i="38"/>
  <c r="P20" i="38" s="1"/>
  <c r="Q20" i="38" s="1"/>
  <c r="AH19" i="38"/>
  <c r="AI19" i="38" s="1"/>
  <c r="AG19" i="38"/>
  <c r="O19" i="38"/>
  <c r="P19" i="38" s="1"/>
  <c r="Q19" i="38" s="1"/>
  <c r="AH18" i="38"/>
  <c r="AI18" i="38" s="1"/>
  <c r="AG18" i="38"/>
  <c r="O18" i="38"/>
  <c r="P18" i="38" s="1"/>
  <c r="Q18" i="38" s="1"/>
  <c r="AH17" i="38"/>
  <c r="AG17" i="38"/>
  <c r="O17" i="38"/>
  <c r="K5" i="38" s="1"/>
  <c r="E41" i="38" s="1"/>
  <c r="Y6" i="38"/>
  <c r="AB5" i="38"/>
  <c r="Y5" i="38"/>
  <c r="N5" i="38"/>
  <c r="E5" i="38"/>
  <c r="E8" i="38" s="1"/>
  <c r="C103" i="37"/>
  <c r="C102" i="37"/>
  <c r="K45" i="37"/>
  <c r="J45" i="37"/>
  <c r="K44" i="37"/>
  <c r="J44" i="37"/>
  <c r="K41" i="37"/>
  <c r="J41" i="37"/>
  <c r="K40" i="37"/>
  <c r="J40" i="37"/>
  <c r="E40" i="37"/>
  <c r="AF33" i="37"/>
  <c r="AE33" i="37"/>
  <c r="AD33" i="37"/>
  <c r="AC33" i="37"/>
  <c r="AB33" i="37"/>
  <c r="AA33" i="37"/>
  <c r="Z33" i="37"/>
  <c r="Y33" i="37"/>
  <c r="X33" i="37"/>
  <c r="W33" i="37"/>
  <c r="N33" i="37"/>
  <c r="M33" i="37"/>
  <c r="L33" i="37"/>
  <c r="K33" i="37"/>
  <c r="J33" i="37"/>
  <c r="I33" i="37"/>
  <c r="H33" i="37"/>
  <c r="G33" i="37"/>
  <c r="F33" i="37"/>
  <c r="E33" i="37"/>
  <c r="AF32" i="37"/>
  <c r="AF34" i="37" s="1"/>
  <c r="AE32" i="37"/>
  <c r="AE34" i="37" s="1"/>
  <c r="AD32" i="37"/>
  <c r="AD34" i="37" s="1"/>
  <c r="AC32" i="37"/>
  <c r="AC34" i="37" s="1"/>
  <c r="AB32" i="37"/>
  <c r="AB34" i="37" s="1"/>
  <c r="AA32" i="37"/>
  <c r="AA34" i="37" s="1"/>
  <c r="Z32" i="37"/>
  <c r="Z34" i="37" s="1"/>
  <c r="Y32" i="37"/>
  <c r="Y34" i="37" s="1"/>
  <c r="X32" i="37"/>
  <c r="X34" i="37" s="1"/>
  <c r="W32" i="37"/>
  <c r="W34" i="37" s="1"/>
  <c r="N32" i="37"/>
  <c r="N34" i="37" s="1"/>
  <c r="M32" i="37"/>
  <c r="M34" i="37" s="1"/>
  <c r="L32" i="37"/>
  <c r="L34" i="37" s="1"/>
  <c r="K32" i="37"/>
  <c r="K34" i="37" s="1"/>
  <c r="J32" i="37"/>
  <c r="J34" i="37" s="1"/>
  <c r="I32" i="37"/>
  <c r="I34" i="37" s="1"/>
  <c r="H32" i="37"/>
  <c r="H34" i="37" s="1"/>
  <c r="G32" i="37"/>
  <c r="G34" i="37" s="1"/>
  <c r="F32" i="37"/>
  <c r="F34" i="37" s="1"/>
  <c r="E32" i="37"/>
  <c r="E34" i="37" s="1"/>
  <c r="AF31" i="37"/>
  <c r="AE31" i="37"/>
  <c r="AD31" i="37"/>
  <c r="AC31" i="37"/>
  <c r="AB31" i="37"/>
  <c r="AA31" i="37"/>
  <c r="Z31" i="37"/>
  <c r="Y31" i="37"/>
  <c r="X31" i="37"/>
  <c r="W31" i="37"/>
  <c r="N31" i="37"/>
  <c r="M31" i="37"/>
  <c r="L31" i="37"/>
  <c r="K31" i="37"/>
  <c r="J31" i="37"/>
  <c r="I31" i="37"/>
  <c r="H31" i="37"/>
  <c r="G31" i="37"/>
  <c r="F31" i="37"/>
  <c r="E31" i="37"/>
  <c r="AH25" i="37"/>
  <c r="AI25" i="37" s="1"/>
  <c r="AG25" i="37"/>
  <c r="O25" i="37"/>
  <c r="AH24" i="37"/>
  <c r="AI24" i="37" s="1"/>
  <c r="AG24" i="37"/>
  <c r="O24" i="37"/>
  <c r="AH23" i="37"/>
  <c r="AI23" i="37" s="1"/>
  <c r="AG23" i="37"/>
  <c r="O23" i="37"/>
  <c r="AH22" i="37"/>
  <c r="AI22" i="37" s="1"/>
  <c r="AG22" i="37"/>
  <c r="O22" i="37"/>
  <c r="AH21" i="37"/>
  <c r="AI21" i="37" s="1"/>
  <c r="AG21" i="37"/>
  <c r="O21" i="37"/>
  <c r="P21" i="37" s="1"/>
  <c r="Q21" i="37" s="1"/>
  <c r="AH20" i="37"/>
  <c r="AI20" i="37" s="1"/>
  <c r="AG20" i="37"/>
  <c r="O20" i="37"/>
  <c r="P20" i="37" s="1"/>
  <c r="Q20" i="37" s="1"/>
  <c r="AH19" i="37"/>
  <c r="AI19" i="37" s="1"/>
  <c r="AG19" i="37"/>
  <c r="O19" i="37"/>
  <c r="P19" i="37" s="1"/>
  <c r="Q19" i="37" s="1"/>
  <c r="AH18" i="37"/>
  <c r="AI18" i="37" s="1"/>
  <c r="AG18" i="37"/>
  <c r="O18" i="37"/>
  <c r="P18" i="37" s="1"/>
  <c r="Q18" i="37" s="1"/>
  <c r="AH17" i="37"/>
  <c r="AG17" i="37"/>
  <c r="F41" i="37" s="1"/>
  <c r="F42" i="37" s="1"/>
  <c r="O17" i="37"/>
  <c r="K5" i="37" s="1"/>
  <c r="E41" i="37" s="1"/>
  <c r="Y6" i="37"/>
  <c r="AB5" i="37"/>
  <c r="Y5" i="37"/>
  <c r="N5" i="37"/>
  <c r="E5" i="37"/>
  <c r="E8" i="37" s="1"/>
  <c r="C103" i="36"/>
  <c r="C102" i="36"/>
  <c r="K45" i="36"/>
  <c r="J45" i="36"/>
  <c r="K44" i="36"/>
  <c r="J44" i="36"/>
  <c r="K41" i="36"/>
  <c r="J41" i="36"/>
  <c r="K40" i="36"/>
  <c r="J40" i="36"/>
  <c r="E40" i="36"/>
  <c r="AF33" i="36"/>
  <c r="AE33" i="36"/>
  <c r="AD33" i="36"/>
  <c r="AC33" i="36"/>
  <c r="AB33" i="36"/>
  <c r="AA33" i="36"/>
  <c r="Z33" i="36"/>
  <c r="Y33" i="36"/>
  <c r="X33" i="36"/>
  <c r="W33" i="36"/>
  <c r="N33" i="36"/>
  <c r="M33" i="36"/>
  <c r="L33" i="36"/>
  <c r="K33" i="36"/>
  <c r="J33" i="36"/>
  <c r="I33" i="36"/>
  <c r="H33" i="36"/>
  <c r="G33" i="36"/>
  <c r="F33" i="36"/>
  <c r="E33" i="36"/>
  <c r="AF32" i="36"/>
  <c r="AF34" i="36" s="1"/>
  <c r="AE32" i="36"/>
  <c r="AE34" i="36" s="1"/>
  <c r="AD32" i="36"/>
  <c r="AD34" i="36" s="1"/>
  <c r="AC32" i="36"/>
  <c r="AC34" i="36" s="1"/>
  <c r="AB32" i="36"/>
  <c r="AB34" i="36" s="1"/>
  <c r="AA32" i="36"/>
  <c r="AA34" i="36" s="1"/>
  <c r="Z32" i="36"/>
  <c r="Z34" i="36" s="1"/>
  <c r="Y32" i="36"/>
  <c r="Y34" i="36" s="1"/>
  <c r="X32" i="36"/>
  <c r="X34" i="36" s="1"/>
  <c r="W32" i="36"/>
  <c r="W34" i="36" s="1"/>
  <c r="N32" i="36"/>
  <c r="N34" i="36" s="1"/>
  <c r="M32" i="36"/>
  <c r="M34" i="36" s="1"/>
  <c r="L32" i="36"/>
  <c r="L34" i="36" s="1"/>
  <c r="K32" i="36"/>
  <c r="K34" i="36" s="1"/>
  <c r="J32" i="36"/>
  <c r="J34" i="36" s="1"/>
  <c r="I32" i="36"/>
  <c r="I34" i="36" s="1"/>
  <c r="H32" i="36"/>
  <c r="H34" i="36" s="1"/>
  <c r="G32" i="36"/>
  <c r="G34" i="36" s="1"/>
  <c r="F32" i="36"/>
  <c r="F34" i="36" s="1"/>
  <c r="E32" i="36"/>
  <c r="E34" i="36" s="1"/>
  <c r="AF31" i="36"/>
  <c r="AE31" i="36"/>
  <c r="AD31" i="36"/>
  <c r="AC31" i="36"/>
  <c r="AB31" i="36"/>
  <c r="AA31" i="36"/>
  <c r="Z31" i="36"/>
  <c r="Y31" i="36"/>
  <c r="X31" i="36"/>
  <c r="W31" i="36"/>
  <c r="N31" i="36"/>
  <c r="M31" i="36"/>
  <c r="L31" i="36"/>
  <c r="K31" i="36"/>
  <c r="J31" i="36"/>
  <c r="I31" i="36"/>
  <c r="H31" i="36"/>
  <c r="G31" i="36"/>
  <c r="F31" i="36"/>
  <c r="E31" i="36"/>
  <c r="AH25" i="36"/>
  <c r="AI25" i="36" s="1"/>
  <c r="AG25" i="36"/>
  <c r="O25" i="36"/>
  <c r="AH24" i="36"/>
  <c r="AI24" i="36" s="1"/>
  <c r="AG24" i="36"/>
  <c r="O24" i="36"/>
  <c r="AH23" i="36"/>
  <c r="AI23" i="36" s="1"/>
  <c r="AG23" i="36"/>
  <c r="O23" i="36"/>
  <c r="AH22" i="36"/>
  <c r="AI22" i="36" s="1"/>
  <c r="AG22" i="36"/>
  <c r="O22" i="36"/>
  <c r="AH21" i="36"/>
  <c r="AI21" i="36" s="1"/>
  <c r="AG21" i="36"/>
  <c r="O21" i="36"/>
  <c r="P21" i="36" s="1"/>
  <c r="Q21" i="36" s="1"/>
  <c r="AH20" i="36"/>
  <c r="AI20" i="36" s="1"/>
  <c r="AG20" i="36"/>
  <c r="O20" i="36"/>
  <c r="P20" i="36" s="1"/>
  <c r="Q20" i="36" s="1"/>
  <c r="AH19" i="36"/>
  <c r="AI19" i="36" s="1"/>
  <c r="AG19" i="36"/>
  <c r="O19" i="36"/>
  <c r="P19" i="36" s="1"/>
  <c r="Q19" i="36" s="1"/>
  <c r="AH18" i="36"/>
  <c r="AI18" i="36" s="1"/>
  <c r="AG18" i="36"/>
  <c r="O18" i="36"/>
  <c r="P18" i="36" s="1"/>
  <c r="Q18" i="36" s="1"/>
  <c r="AH17" i="36"/>
  <c r="AG17" i="36"/>
  <c r="O17" i="36"/>
  <c r="K5" i="36" s="1"/>
  <c r="E41" i="36" s="1"/>
  <c r="Y6" i="36"/>
  <c r="AB5" i="36"/>
  <c r="Y5" i="36"/>
  <c r="N5" i="36"/>
  <c r="E5" i="36"/>
  <c r="E11" i="36" s="1"/>
  <c r="C103" i="35"/>
  <c r="C102" i="35"/>
  <c r="K45" i="35"/>
  <c r="J45" i="35"/>
  <c r="K44" i="35"/>
  <c r="J44" i="35"/>
  <c r="K41" i="35"/>
  <c r="J41" i="35"/>
  <c r="K40" i="35"/>
  <c r="J40" i="35"/>
  <c r="E40" i="35"/>
  <c r="AF33" i="35"/>
  <c r="AE33" i="35"/>
  <c r="AD33" i="35"/>
  <c r="AC33" i="35"/>
  <c r="AB33" i="35"/>
  <c r="AA33" i="35"/>
  <c r="Z33" i="35"/>
  <c r="Y33" i="35"/>
  <c r="X33" i="35"/>
  <c r="W33" i="35"/>
  <c r="N33" i="35"/>
  <c r="M33" i="35"/>
  <c r="L33" i="35"/>
  <c r="K33" i="35"/>
  <c r="J33" i="35"/>
  <c r="I33" i="35"/>
  <c r="H33" i="35"/>
  <c r="G33" i="35"/>
  <c r="F33" i="35"/>
  <c r="E33" i="35"/>
  <c r="AF32" i="35"/>
  <c r="AF34" i="35" s="1"/>
  <c r="AE32" i="35"/>
  <c r="AE34" i="35" s="1"/>
  <c r="AD32" i="35"/>
  <c r="AD34" i="35" s="1"/>
  <c r="AC32" i="35"/>
  <c r="AC34" i="35" s="1"/>
  <c r="AB32" i="35"/>
  <c r="AB34" i="35" s="1"/>
  <c r="AA32" i="35"/>
  <c r="AA34" i="35" s="1"/>
  <c r="Z32" i="35"/>
  <c r="Z34" i="35" s="1"/>
  <c r="Y32" i="35"/>
  <c r="Y34" i="35" s="1"/>
  <c r="X32" i="35"/>
  <c r="X34" i="35" s="1"/>
  <c r="W32" i="35"/>
  <c r="W34" i="35" s="1"/>
  <c r="N32" i="35"/>
  <c r="N34" i="35" s="1"/>
  <c r="M32" i="35"/>
  <c r="M34" i="35" s="1"/>
  <c r="L32" i="35"/>
  <c r="L34" i="35" s="1"/>
  <c r="K32" i="35"/>
  <c r="K34" i="35" s="1"/>
  <c r="J32" i="35"/>
  <c r="J34" i="35" s="1"/>
  <c r="I32" i="35"/>
  <c r="I34" i="35" s="1"/>
  <c r="H32" i="35"/>
  <c r="H34" i="35" s="1"/>
  <c r="G32" i="35"/>
  <c r="G34" i="35" s="1"/>
  <c r="F32" i="35"/>
  <c r="F34" i="35" s="1"/>
  <c r="E32" i="35"/>
  <c r="AF31" i="35"/>
  <c r="AE31" i="35"/>
  <c r="AD31" i="35"/>
  <c r="AC31" i="35"/>
  <c r="AB31" i="35"/>
  <c r="AA31" i="35"/>
  <c r="Z31" i="35"/>
  <c r="Y31" i="35"/>
  <c r="X31" i="35"/>
  <c r="W31" i="35"/>
  <c r="N31" i="35"/>
  <c r="M31" i="35"/>
  <c r="L31" i="35"/>
  <c r="K31" i="35"/>
  <c r="J31" i="35"/>
  <c r="I31" i="35"/>
  <c r="H31" i="35"/>
  <c r="G31" i="35"/>
  <c r="F31" i="35"/>
  <c r="E31" i="35"/>
  <c r="AH25" i="35"/>
  <c r="AI25" i="35" s="1"/>
  <c r="AG25" i="35"/>
  <c r="O25" i="35"/>
  <c r="AH24" i="35"/>
  <c r="AI24" i="35" s="1"/>
  <c r="AG24" i="35"/>
  <c r="O24" i="35"/>
  <c r="AH23" i="35"/>
  <c r="AI23" i="35" s="1"/>
  <c r="AG23" i="35"/>
  <c r="O23" i="35"/>
  <c r="AH22" i="35"/>
  <c r="AI22" i="35" s="1"/>
  <c r="AG22" i="35"/>
  <c r="O22" i="35"/>
  <c r="AH21" i="35"/>
  <c r="AI21" i="35" s="1"/>
  <c r="AG21" i="35"/>
  <c r="O21" i="35"/>
  <c r="P21" i="35" s="1"/>
  <c r="Q21" i="35" s="1"/>
  <c r="AH20" i="35"/>
  <c r="AI20" i="35" s="1"/>
  <c r="AG20" i="35"/>
  <c r="O20" i="35"/>
  <c r="P20" i="35" s="1"/>
  <c r="Q20" i="35" s="1"/>
  <c r="AH19" i="35"/>
  <c r="AI19" i="35" s="1"/>
  <c r="AG19" i="35"/>
  <c r="O19" i="35"/>
  <c r="P19" i="35" s="1"/>
  <c r="Q19" i="35" s="1"/>
  <c r="AH18" i="35"/>
  <c r="AI18" i="35" s="1"/>
  <c r="AG18" i="35"/>
  <c r="O18" i="35"/>
  <c r="P18" i="35" s="1"/>
  <c r="Q18" i="35" s="1"/>
  <c r="AH17" i="35"/>
  <c r="AG17" i="35"/>
  <c r="O17" i="35"/>
  <c r="K5" i="35" s="1"/>
  <c r="E41" i="35" s="1"/>
  <c r="Y6" i="35"/>
  <c r="AB5" i="35"/>
  <c r="Y5" i="35"/>
  <c r="N5" i="35"/>
  <c r="E5" i="35"/>
  <c r="E8" i="35" s="1"/>
  <c r="C103" i="34"/>
  <c r="C102" i="34"/>
  <c r="K45" i="34"/>
  <c r="J45" i="34"/>
  <c r="K44" i="34"/>
  <c r="J44" i="34"/>
  <c r="K41" i="34"/>
  <c r="J41" i="34"/>
  <c r="K40" i="34"/>
  <c r="J40" i="34"/>
  <c r="E40" i="34"/>
  <c r="AF33" i="34"/>
  <c r="AE33" i="34"/>
  <c r="AD33" i="34"/>
  <c r="AC33" i="34"/>
  <c r="AB33" i="34"/>
  <c r="AA33" i="34"/>
  <c r="Z33" i="34"/>
  <c r="Y33" i="34"/>
  <c r="X33" i="34"/>
  <c r="W33" i="34"/>
  <c r="N33" i="34"/>
  <c r="M33" i="34"/>
  <c r="L33" i="34"/>
  <c r="K33" i="34"/>
  <c r="J33" i="34"/>
  <c r="I33" i="34"/>
  <c r="H33" i="34"/>
  <c r="G33" i="34"/>
  <c r="F33" i="34"/>
  <c r="E33" i="34"/>
  <c r="AF32" i="34"/>
  <c r="AF34" i="34" s="1"/>
  <c r="AE32" i="34"/>
  <c r="AE34" i="34" s="1"/>
  <c r="AD32" i="34"/>
  <c r="AD34" i="34" s="1"/>
  <c r="AC32" i="34"/>
  <c r="AC34" i="34" s="1"/>
  <c r="AB32" i="34"/>
  <c r="AB34" i="34" s="1"/>
  <c r="AA32" i="34"/>
  <c r="AA34" i="34" s="1"/>
  <c r="Z32" i="34"/>
  <c r="Z34" i="34" s="1"/>
  <c r="Y32" i="34"/>
  <c r="Y34" i="34" s="1"/>
  <c r="X32" i="34"/>
  <c r="X34" i="34" s="1"/>
  <c r="W32" i="34"/>
  <c r="W34" i="34" s="1"/>
  <c r="N32" i="34"/>
  <c r="N34" i="34" s="1"/>
  <c r="M32" i="34"/>
  <c r="M34" i="34" s="1"/>
  <c r="L32" i="34"/>
  <c r="L34" i="34" s="1"/>
  <c r="K32" i="34"/>
  <c r="K34" i="34" s="1"/>
  <c r="J32" i="34"/>
  <c r="J34" i="34" s="1"/>
  <c r="I32" i="34"/>
  <c r="I34" i="34" s="1"/>
  <c r="H32" i="34"/>
  <c r="H34" i="34" s="1"/>
  <c r="G32" i="34"/>
  <c r="G34" i="34" s="1"/>
  <c r="F32" i="34"/>
  <c r="F34" i="34" s="1"/>
  <c r="E32" i="34"/>
  <c r="E34" i="34" s="1"/>
  <c r="AF31" i="34"/>
  <c r="AE31" i="34"/>
  <c r="AD31" i="34"/>
  <c r="AC31" i="34"/>
  <c r="AB31" i="34"/>
  <c r="AA31" i="34"/>
  <c r="Z31" i="34"/>
  <c r="Y31" i="34"/>
  <c r="X31" i="34"/>
  <c r="W31" i="34"/>
  <c r="N31" i="34"/>
  <c r="M31" i="34"/>
  <c r="L31" i="34"/>
  <c r="K31" i="34"/>
  <c r="J31" i="34"/>
  <c r="I31" i="34"/>
  <c r="H31" i="34"/>
  <c r="G31" i="34"/>
  <c r="F31" i="34"/>
  <c r="E31" i="34"/>
  <c r="AH25" i="34"/>
  <c r="AI25" i="34" s="1"/>
  <c r="AG25" i="34"/>
  <c r="O25" i="34"/>
  <c r="AH24" i="34"/>
  <c r="AI24" i="34" s="1"/>
  <c r="AG24" i="34"/>
  <c r="O24" i="34"/>
  <c r="AH23" i="34"/>
  <c r="AI23" i="34" s="1"/>
  <c r="AG23" i="34"/>
  <c r="O23" i="34"/>
  <c r="AH22" i="34"/>
  <c r="AI22" i="34" s="1"/>
  <c r="AG22" i="34"/>
  <c r="O22" i="34"/>
  <c r="AH21" i="34"/>
  <c r="AI21" i="34" s="1"/>
  <c r="AG21" i="34"/>
  <c r="O21" i="34"/>
  <c r="P21" i="34" s="1"/>
  <c r="Q21" i="34" s="1"/>
  <c r="AH20" i="34"/>
  <c r="AI20" i="34" s="1"/>
  <c r="AG20" i="34"/>
  <c r="O20" i="34"/>
  <c r="P20" i="34" s="1"/>
  <c r="Q20" i="34" s="1"/>
  <c r="AH19" i="34"/>
  <c r="AI19" i="34" s="1"/>
  <c r="AG19" i="34"/>
  <c r="O19" i="34"/>
  <c r="P19" i="34" s="1"/>
  <c r="Q19" i="34" s="1"/>
  <c r="AH18" i="34"/>
  <c r="AI18" i="34" s="1"/>
  <c r="AG18" i="34"/>
  <c r="O18" i="34"/>
  <c r="P18" i="34" s="1"/>
  <c r="Q18" i="34" s="1"/>
  <c r="AH17" i="34"/>
  <c r="AG17" i="34"/>
  <c r="F41" i="34" s="1"/>
  <c r="F42" i="34" s="1"/>
  <c r="O17" i="34"/>
  <c r="K5" i="34" s="1"/>
  <c r="E41" i="34" s="1"/>
  <c r="Y6" i="34"/>
  <c r="AB5" i="34"/>
  <c r="Y5" i="34"/>
  <c r="N5" i="34"/>
  <c r="E5" i="34"/>
  <c r="E7" i="34" s="1"/>
  <c r="C103" i="33"/>
  <c r="C102" i="33"/>
  <c r="K45" i="33"/>
  <c r="J45" i="33"/>
  <c r="K44" i="33"/>
  <c r="J44" i="33"/>
  <c r="K41" i="33"/>
  <c r="J41" i="33"/>
  <c r="K40" i="33"/>
  <c r="J40" i="33"/>
  <c r="E40" i="33"/>
  <c r="AF33" i="33"/>
  <c r="AE33" i="33"/>
  <c r="AD33" i="33"/>
  <c r="AC33" i="33"/>
  <c r="AB33" i="33"/>
  <c r="AA33" i="33"/>
  <c r="Z33" i="33"/>
  <c r="Y33" i="33"/>
  <c r="X33" i="33"/>
  <c r="W33" i="33"/>
  <c r="N33" i="33"/>
  <c r="M33" i="33"/>
  <c r="L33" i="33"/>
  <c r="K33" i="33"/>
  <c r="J33" i="33"/>
  <c r="I33" i="33"/>
  <c r="H33" i="33"/>
  <c r="G33" i="33"/>
  <c r="F33" i="33"/>
  <c r="E33" i="33"/>
  <c r="AF32" i="33"/>
  <c r="AF34" i="33" s="1"/>
  <c r="AE32" i="33"/>
  <c r="AE34" i="33" s="1"/>
  <c r="AD32" i="33"/>
  <c r="AD34" i="33" s="1"/>
  <c r="AC32" i="33"/>
  <c r="AC34" i="33" s="1"/>
  <c r="AB32" i="33"/>
  <c r="AB34" i="33" s="1"/>
  <c r="AA32" i="33"/>
  <c r="AA34" i="33" s="1"/>
  <c r="Z32" i="33"/>
  <c r="Z34" i="33" s="1"/>
  <c r="Y32" i="33"/>
  <c r="Y34" i="33" s="1"/>
  <c r="X32" i="33"/>
  <c r="X34" i="33" s="1"/>
  <c r="W32" i="33"/>
  <c r="W34" i="33" s="1"/>
  <c r="N32" i="33"/>
  <c r="N34" i="33" s="1"/>
  <c r="M32" i="33"/>
  <c r="M34" i="33" s="1"/>
  <c r="L32" i="33"/>
  <c r="L34" i="33" s="1"/>
  <c r="K32" i="33"/>
  <c r="K34" i="33" s="1"/>
  <c r="J32" i="33"/>
  <c r="J34" i="33" s="1"/>
  <c r="I32" i="33"/>
  <c r="I34" i="33" s="1"/>
  <c r="H32" i="33"/>
  <c r="H34" i="33" s="1"/>
  <c r="G32" i="33"/>
  <c r="G34" i="33" s="1"/>
  <c r="F32" i="33"/>
  <c r="F34" i="33" s="1"/>
  <c r="E32" i="33"/>
  <c r="E34" i="33" s="1"/>
  <c r="AF31" i="33"/>
  <c r="AE31" i="33"/>
  <c r="AD31" i="33"/>
  <c r="AC31" i="33"/>
  <c r="AB31" i="33"/>
  <c r="AA31" i="33"/>
  <c r="Z31" i="33"/>
  <c r="Y31" i="33"/>
  <c r="X31" i="33"/>
  <c r="W31" i="33"/>
  <c r="N31" i="33"/>
  <c r="M31" i="33"/>
  <c r="L31" i="33"/>
  <c r="K31" i="33"/>
  <c r="J31" i="33"/>
  <c r="I31" i="33"/>
  <c r="H31" i="33"/>
  <c r="G31" i="33"/>
  <c r="F31" i="33"/>
  <c r="E31" i="33"/>
  <c r="AH25" i="33"/>
  <c r="AI25" i="33" s="1"/>
  <c r="AG25" i="33"/>
  <c r="O25" i="33"/>
  <c r="AH24" i="33"/>
  <c r="AI24" i="33" s="1"/>
  <c r="AG24" i="33"/>
  <c r="O24" i="33"/>
  <c r="AH23" i="33"/>
  <c r="AI23" i="33" s="1"/>
  <c r="AG23" i="33"/>
  <c r="O23" i="33"/>
  <c r="AH22" i="33"/>
  <c r="AI22" i="33" s="1"/>
  <c r="AG22" i="33"/>
  <c r="O22" i="33"/>
  <c r="AH21" i="33"/>
  <c r="AI21" i="33" s="1"/>
  <c r="AG21" i="33"/>
  <c r="O21" i="33"/>
  <c r="P21" i="33" s="1"/>
  <c r="Q21" i="33" s="1"/>
  <c r="AH20" i="33"/>
  <c r="AI20" i="33" s="1"/>
  <c r="AG20" i="33"/>
  <c r="O20" i="33"/>
  <c r="P20" i="33" s="1"/>
  <c r="Q20" i="33" s="1"/>
  <c r="AH19" i="33"/>
  <c r="AI19" i="33" s="1"/>
  <c r="AG19" i="33"/>
  <c r="O19" i="33"/>
  <c r="P19" i="33" s="1"/>
  <c r="Q19" i="33" s="1"/>
  <c r="AH18" i="33"/>
  <c r="AI18" i="33" s="1"/>
  <c r="AG18" i="33"/>
  <c r="O18" i="33"/>
  <c r="P18" i="33" s="1"/>
  <c r="Q18" i="33" s="1"/>
  <c r="AH17" i="33"/>
  <c r="AG17" i="33"/>
  <c r="F41" i="33" s="1"/>
  <c r="F42" i="33" s="1"/>
  <c r="O17" i="33"/>
  <c r="K5" i="33" s="1"/>
  <c r="E41" i="33" s="1"/>
  <c r="Y6" i="33"/>
  <c r="AB5" i="33"/>
  <c r="Y5" i="33"/>
  <c r="N5" i="33"/>
  <c r="E5" i="33"/>
  <c r="E8" i="33" s="1"/>
  <c r="C103" i="32"/>
  <c r="C102" i="32"/>
  <c r="K45" i="32"/>
  <c r="J45" i="32"/>
  <c r="K44" i="32"/>
  <c r="J44" i="32"/>
  <c r="K41" i="32"/>
  <c r="J41" i="32"/>
  <c r="K40" i="32"/>
  <c r="J40" i="32"/>
  <c r="E40" i="32"/>
  <c r="AF33" i="32"/>
  <c r="AE33" i="32"/>
  <c r="AD33" i="32"/>
  <c r="AC33" i="32"/>
  <c r="AB33" i="32"/>
  <c r="AA33" i="32"/>
  <c r="Z33" i="32"/>
  <c r="Y33" i="32"/>
  <c r="X33" i="32"/>
  <c r="W33" i="32"/>
  <c r="N33" i="32"/>
  <c r="M33" i="32"/>
  <c r="L33" i="32"/>
  <c r="K33" i="32"/>
  <c r="J33" i="32"/>
  <c r="I33" i="32"/>
  <c r="H33" i="32"/>
  <c r="G33" i="32"/>
  <c r="F33" i="32"/>
  <c r="E33" i="32"/>
  <c r="AF32" i="32"/>
  <c r="AF34" i="32" s="1"/>
  <c r="AE32" i="32"/>
  <c r="AE34" i="32" s="1"/>
  <c r="AD32" i="32"/>
  <c r="AD34" i="32" s="1"/>
  <c r="AC32" i="32"/>
  <c r="AC34" i="32" s="1"/>
  <c r="AB32" i="32"/>
  <c r="AB34" i="32" s="1"/>
  <c r="AA32" i="32"/>
  <c r="AA34" i="32" s="1"/>
  <c r="Z32" i="32"/>
  <c r="Z34" i="32" s="1"/>
  <c r="Y32" i="32"/>
  <c r="Y34" i="32" s="1"/>
  <c r="X32" i="32"/>
  <c r="X34" i="32" s="1"/>
  <c r="W32" i="32"/>
  <c r="W34" i="32" s="1"/>
  <c r="N32" i="32"/>
  <c r="N34" i="32" s="1"/>
  <c r="M32" i="32"/>
  <c r="M34" i="32" s="1"/>
  <c r="L32" i="32"/>
  <c r="L34" i="32" s="1"/>
  <c r="K32" i="32"/>
  <c r="K34" i="32" s="1"/>
  <c r="J32" i="32"/>
  <c r="J34" i="32" s="1"/>
  <c r="I32" i="32"/>
  <c r="I34" i="32" s="1"/>
  <c r="H32" i="32"/>
  <c r="H34" i="32" s="1"/>
  <c r="G32" i="32"/>
  <c r="G34" i="32" s="1"/>
  <c r="F32" i="32"/>
  <c r="F34" i="32" s="1"/>
  <c r="E32" i="32"/>
  <c r="E34" i="32" s="1"/>
  <c r="AF31" i="32"/>
  <c r="AE31" i="32"/>
  <c r="AD31" i="32"/>
  <c r="AC31" i="32"/>
  <c r="AB31" i="32"/>
  <c r="AA31" i="32"/>
  <c r="Z31" i="32"/>
  <c r="Y31" i="32"/>
  <c r="X31" i="32"/>
  <c r="W31" i="32"/>
  <c r="N31" i="32"/>
  <c r="M31" i="32"/>
  <c r="L31" i="32"/>
  <c r="K31" i="32"/>
  <c r="J31" i="32"/>
  <c r="I31" i="32"/>
  <c r="H31" i="32"/>
  <c r="G31" i="32"/>
  <c r="F31" i="32"/>
  <c r="E31" i="32"/>
  <c r="AH25" i="32"/>
  <c r="AI25" i="32" s="1"/>
  <c r="AG25" i="32"/>
  <c r="O25" i="32"/>
  <c r="AH24" i="32"/>
  <c r="AI24" i="32" s="1"/>
  <c r="AG24" i="32"/>
  <c r="O24" i="32"/>
  <c r="AH23" i="32"/>
  <c r="AI23" i="32" s="1"/>
  <c r="AG23" i="32"/>
  <c r="O23" i="32"/>
  <c r="AH22" i="32"/>
  <c r="AI22" i="32" s="1"/>
  <c r="AG22" i="32"/>
  <c r="O22" i="32"/>
  <c r="AH21" i="32"/>
  <c r="AI21" i="32" s="1"/>
  <c r="AG21" i="32"/>
  <c r="O21" i="32"/>
  <c r="P21" i="32" s="1"/>
  <c r="Q21" i="32" s="1"/>
  <c r="AH20" i="32"/>
  <c r="AI20" i="32" s="1"/>
  <c r="AG20" i="32"/>
  <c r="O20" i="32"/>
  <c r="P20" i="32" s="1"/>
  <c r="Q20" i="32" s="1"/>
  <c r="AH19" i="32"/>
  <c r="AI19" i="32" s="1"/>
  <c r="AG19" i="32"/>
  <c r="O19" i="32"/>
  <c r="P19" i="32" s="1"/>
  <c r="Q19" i="32" s="1"/>
  <c r="AH18" i="32"/>
  <c r="AI18" i="32" s="1"/>
  <c r="AG18" i="32"/>
  <c r="O18" i="32"/>
  <c r="P18" i="32" s="1"/>
  <c r="Q18" i="32" s="1"/>
  <c r="AH17" i="32"/>
  <c r="AG17" i="32"/>
  <c r="F41" i="32" s="1"/>
  <c r="F42" i="32" s="1"/>
  <c r="O17" i="32"/>
  <c r="K5" i="32" s="1"/>
  <c r="E41" i="32" s="1"/>
  <c r="Y6" i="32"/>
  <c r="AB5" i="32"/>
  <c r="Y5" i="32"/>
  <c r="N5" i="32"/>
  <c r="E5" i="32"/>
  <c r="E8" i="32" s="1"/>
  <c r="C103" i="31"/>
  <c r="C102" i="31"/>
  <c r="K45" i="31"/>
  <c r="J45" i="31"/>
  <c r="K44" i="31"/>
  <c r="J44" i="31"/>
  <c r="K41" i="31"/>
  <c r="J41" i="31"/>
  <c r="K40" i="31"/>
  <c r="J40" i="31"/>
  <c r="E40" i="31"/>
  <c r="AF33" i="31"/>
  <c r="AE33" i="31"/>
  <c r="AD33" i="31"/>
  <c r="AC33" i="31"/>
  <c r="AB33" i="31"/>
  <c r="AA33" i="31"/>
  <c r="Z33" i="31"/>
  <c r="Y33" i="31"/>
  <c r="X33" i="31"/>
  <c r="W33" i="31"/>
  <c r="N33" i="31"/>
  <c r="M33" i="31"/>
  <c r="L33" i="31"/>
  <c r="K33" i="31"/>
  <c r="J33" i="31"/>
  <c r="I33" i="31"/>
  <c r="H33" i="31"/>
  <c r="G33" i="31"/>
  <c r="F33" i="31"/>
  <c r="E33" i="31"/>
  <c r="AF32" i="31"/>
  <c r="AF34" i="31" s="1"/>
  <c r="AE32" i="31"/>
  <c r="AE34" i="31" s="1"/>
  <c r="AD32" i="31"/>
  <c r="AD34" i="31" s="1"/>
  <c r="AC32" i="31"/>
  <c r="AC34" i="31" s="1"/>
  <c r="AB32" i="31"/>
  <c r="AB34" i="31" s="1"/>
  <c r="AA32" i="31"/>
  <c r="AA34" i="31" s="1"/>
  <c r="Z32" i="31"/>
  <c r="Z34" i="31" s="1"/>
  <c r="Y32" i="31"/>
  <c r="Y34" i="31" s="1"/>
  <c r="X32" i="31"/>
  <c r="X34" i="31" s="1"/>
  <c r="W32" i="31"/>
  <c r="W34" i="31" s="1"/>
  <c r="N32" i="31"/>
  <c r="N34" i="31" s="1"/>
  <c r="M32" i="31"/>
  <c r="M34" i="31" s="1"/>
  <c r="L32" i="31"/>
  <c r="L34" i="31" s="1"/>
  <c r="K32" i="31"/>
  <c r="K34" i="31" s="1"/>
  <c r="J32" i="31"/>
  <c r="J34" i="31" s="1"/>
  <c r="I32" i="31"/>
  <c r="I34" i="31" s="1"/>
  <c r="H32" i="31"/>
  <c r="H34" i="31" s="1"/>
  <c r="G32" i="31"/>
  <c r="G34" i="31" s="1"/>
  <c r="F32" i="31"/>
  <c r="F34" i="31" s="1"/>
  <c r="E32" i="31"/>
  <c r="E34" i="31" s="1"/>
  <c r="AF31" i="31"/>
  <c r="AE31" i="31"/>
  <c r="AD31" i="31"/>
  <c r="AC31" i="31"/>
  <c r="AB31" i="31"/>
  <c r="AA31" i="31"/>
  <c r="Z31" i="31"/>
  <c r="Y31" i="31"/>
  <c r="X31" i="31"/>
  <c r="W31" i="31"/>
  <c r="N31" i="31"/>
  <c r="M31" i="31"/>
  <c r="L31" i="31"/>
  <c r="K31" i="31"/>
  <c r="J31" i="31"/>
  <c r="I31" i="31"/>
  <c r="H31" i="31"/>
  <c r="G31" i="31"/>
  <c r="F31" i="31"/>
  <c r="E31" i="31"/>
  <c r="AH25" i="31"/>
  <c r="AI25" i="31" s="1"/>
  <c r="AG25" i="31"/>
  <c r="O25" i="31"/>
  <c r="AH24" i="31"/>
  <c r="AI24" i="31" s="1"/>
  <c r="AG24" i="31"/>
  <c r="O24" i="31"/>
  <c r="AH23" i="31"/>
  <c r="AI23" i="31" s="1"/>
  <c r="AG23" i="31"/>
  <c r="O23" i="31"/>
  <c r="AH22" i="31"/>
  <c r="AI22" i="31" s="1"/>
  <c r="AG22" i="31"/>
  <c r="O22" i="31"/>
  <c r="AH21" i="31"/>
  <c r="AI21" i="31" s="1"/>
  <c r="AG21" i="31"/>
  <c r="O21" i="31"/>
  <c r="P21" i="31" s="1"/>
  <c r="Q21" i="31" s="1"/>
  <c r="AH20" i="31"/>
  <c r="AI20" i="31" s="1"/>
  <c r="AG20" i="31"/>
  <c r="O20" i="31"/>
  <c r="P20" i="31" s="1"/>
  <c r="Q20" i="31" s="1"/>
  <c r="AH19" i="31"/>
  <c r="AI19" i="31" s="1"/>
  <c r="AG19" i="31"/>
  <c r="O19" i="31"/>
  <c r="P19" i="31" s="1"/>
  <c r="Q19" i="31" s="1"/>
  <c r="AH18" i="31"/>
  <c r="AI18" i="31" s="1"/>
  <c r="AG18" i="31"/>
  <c r="O18" i="31"/>
  <c r="P18" i="31" s="1"/>
  <c r="Q18" i="31" s="1"/>
  <c r="AH17" i="31"/>
  <c r="AG17" i="31"/>
  <c r="F41" i="31" s="1"/>
  <c r="F42" i="31" s="1"/>
  <c r="O17" i="31"/>
  <c r="K5" i="31" s="1"/>
  <c r="E41" i="31" s="1"/>
  <c r="Y6" i="31"/>
  <c r="AB5" i="31"/>
  <c r="Y5" i="31"/>
  <c r="N5" i="31"/>
  <c r="E5" i="31"/>
  <c r="E10" i="31" s="1"/>
  <c r="P24" i="31" s="1"/>
  <c r="Q24" i="31" s="1"/>
  <c r="C103" i="30"/>
  <c r="C102" i="30"/>
  <c r="K45" i="30"/>
  <c r="J45" i="30"/>
  <c r="K44" i="30"/>
  <c r="J44" i="30"/>
  <c r="K41" i="30"/>
  <c r="J41" i="30"/>
  <c r="K40" i="30"/>
  <c r="J40" i="30"/>
  <c r="E40" i="30"/>
  <c r="AF33" i="30"/>
  <c r="AE33" i="30"/>
  <c r="AD33" i="30"/>
  <c r="AC33" i="30"/>
  <c r="AB33" i="30"/>
  <c r="AA33" i="30"/>
  <c r="Z33" i="30"/>
  <c r="Y33" i="30"/>
  <c r="X33" i="30"/>
  <c r="W33" i="30"/>
  <c r="N33" i="30"/>
  <c r="M33" i="30"/>
  <c r="L33" i="30"/>
  <c r="K33" i="30"/>
  <c r="J33" i="30"/>
  <c r="I33" i="30"/>
  <c r="H33" i="30"/>
  <c r="G33" i="30"/>
  <c r="F33" i="30"/>
  <c r="E33" i="30"/>
  <c r="AF32" i="30"/>
  <c r="AF34" i="30" s="1"/>
  <c r="AE32" i="30"/>
  <c r="AE34" i="30" s="1"/>
  <c r="AD32" i="30"/>
  <c r="AD34" i="30" s="1"/>
  <c r="AC32" i="30"/>
  <c r="AC34" i="30" s="1"/>
  <c r="AB32" i="30"/>
  <c r="AB34" i="30" s="1"/>
  <c r="AA32" i="30"/>
  <c r="AA34" i="30" s="1"/>
  <c r="Z32" i="30"/>
  <c r="Z34" i="30" s="1"/>
  <c r="Y32" i="30"/>
  <c r="Y34" i="30" s="1"/>
  <c r="X32" i="30"/>
  <c r="X34" i="30" s="1"/>
  <c r="W32" i="30"/>
  <c r="N32" i="30"/>
  <c r="N34" i="30" s="1"/>
  <c r="M32" i="30"/>
  <c r="M34" i="30" s="1"/>
  <c r="L32" i="30"/>
  <c r="L34" i="30" s="1"/>
  <c r="K32" i="30"/>
  <c r="K34" i="30" s="1"/>
  <c r="J32" i="30"/>
  <c r="J34" i="30" s="1"/>
  <c r="I32" i="30"/>
  <c r="I34" i="30" s="1"/>
  <c r="H32" i="30"/>
  <c r="H34" i="30" s="1"/>
  <c r="G32" i="30"/>
  <c r="G34" i="30" s="1"/>
  <c r="F32" i="30"/>
  <c r="F34" i="30" s="1"/>
  <c r="E32" i="30"/>
  <c r="E34" i="30" s="1"/>
  <c r="AF31" i="30"/>
  <c r="AE31" i="30"/>
  <c r="AD31" i="30"/>
  <c r="AC31" i="30"/>
  <c r="AB31" i="30"/>
  <c r="AA31" i="30"/>
  <c r="Z31" i="30"/>
  <c r="Y31" i="30"/>
  <c r="X31" i="30"/>
  <c r="W31" i="30"/>
  <c r="N31" i="30"/>
  <c r="M31" i="30"/>
  <c r="L31" i="30"/>
  <c r="K31" i="30"/>
  <c r="J31" i="30"/>
  <c r="I31" i="30"/>
  <c r="H31" i="30"/>
  <c r="G31" i="30"/>
  <c r="F31" i="30"/>
  <c r="E31" i="30"/>
  <c r="AH25" i="30"/>
  <c r="AI25" i="30" s="1"/>
  <c r="AG25" i="30"/>
  <c r="O25" i="30"/>
  <c r="AH24" i="30"/>
  <c r="AI24" i="30" s="1"/>
  <c r="AG24" i="30"/>
  <c r="O24" i="30"/>
  <c r="AH23" i="30"/>
  <c r="AI23" i="30" s="1"/>
  <c r="AG23" i="30"/>
  <c r="O23" i="30"/>
  <c r="AH22" i="30"/>
  <c r="AI22" i="30" s="1"/>
  <c r="AG22" i="30"/>
  <c r="O22" i="30"/>
  <c r="AH21" i="30"/>
  <c r="AI21" i="30" s="1"/>
  <c r="AG21" i="30"/>
  <c r="O21" i="30"/>
  <c r="P21" i="30" s="1"/>
  <c r="Q21" i="30" s="1"/>
  <c r="AH20" i="30"/>
  <c r="AI20" i="30" s="1"/>
  <c r="AG20" i="30"/>
  <c r="O20" i="30"/>
  <c r="P20" i="30" s="1"/>
  <c r="Q20" i="30" s="1"/>
  <c r="AH19" i="30"/>
  <c r="AI19" i="30" s="1"/>
  <c r="AG19" i="30"/>
  <c r="P19" i="30"/>
  <c r="Q19" i="30" s="1"/>
  <c r="O19" i="30"/>
  <c r="AH18" i="30"/>
  <c r="AI18" i="30" s="1"/>
  <c r="AG18" i="30"/>
  <c r="O18" i="30"/>
  <c r="P18" i="30" s="1"/>
  <c r="Q18" i="30" s="1"/>
  <c r="AH17" i="30"/>
  <c r="AG17" i="30"/>
  <c r="F41" i="30" s="1"/>
  <c r="F42" i="30" s="1"/>
  <c r="O17" i="30"/>
  <c r="K5" i="30" s="1"/>
  <c r="E41" i="30" s="1"/>
  <c r="Y6" i="30"/>
  <c r="AB5" i="30"/>
  <c r="Y5" i="30"/>
  <c r="N5" i="30"/>
  <c r="E5" i="30"/>
  <c r="E8" i="30" s="1"/>
  <c r="C103" i="29"/>
  <c r="C102" i="29"/>
  <c r="K45" i="29"/>
  <c r="J45" i="29"/>
  <c r="K44" i="29"/>
  <c r="J44" i="29"/>
  <c r="K41" i="29"/>
  <c r="J41" i="29"/>
  <c r="K40" i="29"/>
  <c r="J40" i="29"/>
  <c r="E40" i="29"/>
  <c r="AF33" i="29"/>
  <c r="AE33" i="29"/>
  <c r="AD33" i="29"/>
  <c r="AC33" i="29"/>
  <c r="AB33" i="29"/>
  <c r="AA33" i="29"/>
  <c r="Z33" i="29"/>
  <c r="Y33" i="29"/>
  <c r="X33" i="29"/>
  <c r="W33" i="29"/>
  <c r="N33" i="29"/>
  <c r="M33" i="29"/>
  <c r="L33" i="29"/>
  <c r="K33" i="29"/>
  <c r="J33" i="29"/>
  <c r="I33" i="29"/>
  <c r="H33" i="29"/>
  <c r="G33" i="29"/>
  <c r="F33" i="29"/>
  <c r="E33" i="29"/>
  <c r="AF32" i="29"/>
  <c r="AF34" i="29" s="1"/>
  <c r="AE32" i="29"/>
  <c r="AE34" i="29" s="1"/>
  <c r="AD32" i="29"/>
  <c r="AD34" i="29" s="1"/>
  <c r="AC32" i="29"/>
  <c r="AC34" i="29" s="1"/>
  <c r="AB32" i="29"/>
  <c r="AB34" i="29" s="1"/>
  <c r="AA32" i="29"/>
  <c r="AA34" i="29" s="1"/>
  <c r="Z32" i="29"/>
  <c r="Z34" i="29" s="1"/>
  <c r="Y32" i="29"/>
  <c r="Y34" i="29" s="1"/>
  <c r="X32" i="29"/>
  <c r="X34" i="29" s="1"/>
  <c r="W32" i="29"/>
  <c r="W34" i="29" s="1"/>
  <c r="N32" i="29"/>
  <c r="N34" i="29" s="1"/>
  <c r="M32" i="29"/>
  <c r="M34" i="29" s="1"/>
  <c r="L32" i="29"/>
  <c r="L34" i="29" s="1"/>
  <c r="K32" i="29"/>
  <c r="K34" i="29" s="1"/>
  <c r="J32" i="29"/>
  <c r="J34" i="29" s="1"/>
  <c r="I32" i="29"/>
  <c r="I34" i="29" s="1"/>
  <c r="H32" i="29"/>
  <c r="H34" i="29" s="1"/>
  <c r="G32" i="29"/>
  <c r="G34" i="29" s="1"/>
  <c r="F32" i="29"/>
  <c r="F34" i="29" s="1"/>
  <c r="E32" i="29"/>
  <c r="E34" i="29" s="1"/>
  <c r="AF31" i="29"/>
  <c r="AE31" i="29"/>
  <c r="AD31" i="29"/>
  <c r="AC31" i="29"/>
  <c r="AB31" i="29"/>
  <c r="AA31" i="29"/>
  <c r="Z31" i="29"/>
  <c r="Y31" i="29"/>
  <c r="X31" i="29"/>
  <c r="W31" i="29"/>
  <c r="N31" i="29"/>
  <c r="M31" i="29"/>
  <c r="L31" i="29"/>
  <c r="K31" i="29"/>
  <c r="J31" i="29"/>
  <c r="I31" i="29"/>
  <c r="H31" i="29"/>
  <c r="G31" i="29"/>
  <c r="F31" i="29"/>
  <c r="E31" i="29"/>
  <c r="AH25" i="29"/>
  <c r="AI25" i="29" s="1"/>
  <c r="AG25" i="29"/>
  <c r="O25" i="29"/>
  <c r="AH24" i="29"/>
  <c r="AI24" i="29" s="1"/>
  <c r="AG24" i="29"/>
  <c r="O24" i="29"/>
  <c r="AH23" i="29"/>
  <c r="AI23" i="29" s="1"/>
  <c r="AG23" i="29"/>
  <c r="O23" i="29"/>
  <c r="AH22" i="29"/>
  <c r="AI22" i="29" s="1"/>
  <c r="AG22" i="29"/>
  <c r="O22" i="29"/>
  <c r="AH21" i="29"/>
  <c r="AI21" i="29" s="1"/>
  <c r="AG21" i="29"/>
  <c r="O21" i="29"/>
  <c r="P21" i="29" s="1"/>
  <c r="Q21" i="29" s="1"/>
  <c r="AH20" i="29"/>
  <c r="AI20" i="29" s="1"/>
  <c r="AG20" i="29"/>
  <c r="O20" i="29"/>
  <c r="P20" i="29" s="1"/>
  <c r="Q20" i="29" s="1"/>
  <c r="AH19" i="29"/>
  <c r="AI19" i="29" s="1"/>
  <c r="AG19" i="29"/>
  <c r="O19" i="29"/>
  <c r="P19" i="29" s="1"/>
  <c r="Q19" i="29" s="1"/>
  <c r="AH18" i="29"/>
  <c r="AI18" i="29" s="1"/>
  <c r="AG18" i="29"/>
  <c r="O18" i="29"/>
  <c r="P18" i="29" s="1"/>
  <c r="Q18" i="29" s="1"/>
  <c r="AH17" i="29"/>
  <c r="AG17" i="29"/>
  <c r="F41" i="29" s="1"/>
  <c r="F42" i="29" s="1"/>
  <c r="O17" i="29"/>
  <c r="K5" i="29" s="1"/>
  <c r="E41" i="29" s="1"/>
  <c r="Y6" i="29"/>
  <c r="AB5" i="29"/>
  <c r="Y5" i="29"/>
  <c r="N5" i="29"/>
  <c r="E5" i="29"/>
  <c r="E11" i="29" s="1"/>
  <c r="C103" i="28"/>
  <c r="C102" i="28"/>
  <c r="K45" i="28"/>
  <c r="J45" i="28"/>
  <c r="K44" i="28"/>
  <c r="J44" i="28"/>
  <c r="K41" i="28"/>
  <c r="J41" i="28"/>
  <c r="K40" i="28"/>
  <c r="J40" i="28"/>
  <c r="E40" i="28"/>
  <c r="AF33" i="28"/>
  <c r="AE33" i="28"/>
  <c r="AD33" i="28"/>
  <c r="AC33" i="28"/>
  <c r="AB33" i="28"/>
  <c r="AA33" i="28"/>
  <c r="Z33" i="28"/>
  <c r="Y33" i="28"/>
  <c r="X33" i="28"/>
  <c r="W33" i="28"/>
  <c r="N33" i="28"/>
  <c r="M33" i="28"/>
  <c r="L33" i="28"/>
  <c r="K33" i="28"/>
  <c r="J33" i="28"/>
  <c r="I33" i="28"/>
  <c r="H33" i="28"/>
  <c r="G33" i="28"/>
  <c r="F33" i="28"/>
  <c r="E33" i="28"/>
  <c r="AF32" i="28"/>
  <c r="AF34" i="28" s="1"/>
  <c r="AE32" i="28"/>
  <c r="AE34" i="28" s="1"/>
  <c r="AD32" i="28"/>
  <c r="AD34" i="28" s="1"/>
  <c r="AC32" i="28"/>
  <c r="AC34" i="28" s="1"/>
  <c r="AB32" i="28"/>
  <c r="AB34" i="28" s="1"/>
  <c r="AA32" i="28"/>
  <c r="AA34" i="28" s="1"/>
  <c r="Z32" i="28"/>
  <c r="Z34" i="28" s="1"/>
  <c r="Y32" i="28"/>
  <c r="Y34" i="28" s="1"/>
  <c r="X32" i="28"/>
  <c r="X34" i="28" s="1"/>
  <c r="W32" i="28"/>
  <c r="W34" i="28" s="1"/>
  <c r="N32" i="28"/>
  <c r="N34" i="28" s="1"/>
  <c r="M32" i="28"/>
  <c r="M34" i="28" s="1"/>
  <c r="L32" i="28"/>
  <c r="L34" i="28" s="1"/>
  <c r="K32" i="28"/>
  <c r="K34" i="28" s="1"/>
  <c r="J32" i="28"/>
  <c r="J34" i="28" s="1"/>
  <c r="I32" i="28"/>
  <c r="I34" i="28" s="1"/>
  <c r="H32" i="28"/>
  <c r="H34" i="28" s="1"/>
  <c r="G32" i="28"/>
  <c r="G34" i="28" s="1"/>
  <c r="F32" i="28"/>
  <c r="F34" i="28" s="1"/>
  <c r="E32" i="28"/>
  <c r="E34" i="28" s="1"/>
  <c r="AF31" i="28"/>
  <c r="AE31" i="28"/>
  <c r="AD31" i="28"/>
  <c r="AC31" i="28"/>
  <c r="AB31" i="28"/>
  <c r="AA31" i="28"/>
  <c r="Z31" i="28"/>
  <c r="Y31" i="28"/>
  <c r="X31" i="28"/>
  <c r="W31" i="28"/>
  <c r="N31" i="28"/>
  <c r="M31" i="28"/>
  <c r="L31" i="28"/>
  <c r="K31" i="28"/>
  <c r="J31" i="28"/>
  <c r="I31" i="28"/>
  <c r="H31" i="28"/>
  <c r="G31" i="28"/>
  <c r="F31" i="28"/>
  <c r="E31" i="28"/>
  <c r="AH25" i="28"/>
  <c r="AI25" i="28" s="1"/>
  <c r="AG25" i="28"/>
  <c r="O25" i="28"/>
  <c r="AH24" i="28"/>
  <c r="AI24" i="28" s="1"/>
  <c r="AG24" i="28"/>
  <c r="O24" i="28"/>
  <c r="AH23" i="28"/>
  <c r="AI23" i="28" s="1"/>
  <c r="AG23" i="28"/>
  <c r="O23" i="28"/>
  <c r="AH22" i="28"/>
  <c r="AI22" i="28" s="1"/>
  <c r="AG22" i="28"/>
  <c r="O22" i="28"/>
  <c r="AH21" i="28"/>
  <c r="AI21" i="28" s="1"/>
  <c r="AG21" i="28"/>
  <c r="O21" i="28"/>
  <c r="P21" i="28" s="1"/>
  <c r="Q21" i="28" s="1"/>
  <c r="AH20" i="28"/>
  <c r="AI20" i="28" s="1"/>
  <c r="AG20" i="28"/>
  <c r="O20" i="28"/>
  <c r="P20" i="28" s="1"/>
  <c r="Q20" i="28" s="1"/>
  <c r="AH19" i="28"/>
  <c r="AI19" i="28" s="1"/>
  <c r="AG19" i="28"/>
  <c r="O19" i="28"/>
  <c r="P19" i="28" s="1"/>
  <c r="Q19" i="28" s="1"/>
  <c r="AH18" i="28"/>
  <c r="AI18" i="28" s="1"/>
  <c r="AG18" i="28"/>
  <c r="O18" i="28"/>
  <c r="P18" i="28" s="1"/>
  <c r="Q18" i="28" s="1"/>
  <c r="AH17" i="28"/>
  <c r="AG17" i="28"/>
  <c r="F41" i="28" s="1"/>
  <c r="F42" i="28" s="1"/>
  <c r="O17" i="28"/>
  <c r="K5" i="28" s="1"/>
  <c r="E41" i="28" s="1"/>
  <c r="Y6" i="28"/>
  <c r="AB5" i="28"/>
  <c r="Y5" i="28"/>
  <c r="N5" i="28"/>
  <c r="E5" i="28"/>
  <c r="E10" i="28" s="1"/>
  <c r="C103" i="27"/>
  <c r="C102" i="27"/>
  <c r="K45" i="27"/>
  <c r="J45" i="27"/>
  <c r="K44" i="27"/>
  <c r="J44" i="27"/>
  <c r="K41" i="27"/>
  <c r="J41" i="27"/>
  <c r="K40" i="27"/>
  <c r="J40" i="27"/>
  <c r="E40" i="27"/>
  <c r="AF33" i="27"/>
  <c r="AE33" i="27"/>
  <c r="AD33" i="27"/>
  <c r="AC33" i="27"/>
  <c r="AB33" i="27"/>
  <c r="AA33" i="27"/>
  <c r="Z33" i="27"/>
  <c r="Y33" i="27"/>
  <c r="X33" i="27"/>
  <c r="W33" i="27"/>
  <c r="N33" i="27"/>
  <c r="M33" i="27"/>
  <c r="L33" i="27"/>
  <c r="K33" i="27"/>
  <c r="J33" i="27"/>
  <c r="I33" i="27"/>
  <c r="H33" i="27"/>
  <c r="G33" i="27"/>
  <c r="F33" i="27"/>
  <c r="E33" i="27"/>
  <c r="AF32" i="27"/>
  <c r="AF34" i="27" s="1"/>
  <c r="AE32" i="27"/>
  <c r="AE34" i="27" s="1"/>
  <c r="AD32" i="27"/>
  <c r="AD34" i="27" s="1"/>
  <c r="AC32" i="27"/>
  <c r="AC34" i="27" s="1"/>
  <c r="AB32" i="27"/>
  <c r="AB34" i="27" s="1"/>
  <c r="AA32" i="27"/>
  <c r="AA34" i="27" s="1"/>
  <c r="Z32" i="27"/>
  <c r="Z34" i="27" s="1"/>
  <c r="Y32" i="27"/>
  <c r="Y34" i="27" s="1"/>
  <c r="X32" i="27"/>
  <c r="X34" i="27" s="1"/>
  <c r="W32" i="27"/>
  <c r="W34" i="27" s="1"/>
  <c r="N32" i="27"/>
  <c r="N34" i="27" s="1"/>
  <c r="M32" i="27"/>
  <c r="M34" i="27" s="1"/>
  <c r="L32" i="27"/>
  <c r="L34" i="27" s="1"/>
  <c r="K32" i="27"/>
  <c r="K34" i="27" s="1"/>
  <c r="J32" i="27"/>
  <c r="J34" i="27" s="1"/>
  <c r="I32" i="27"/>
  <c r="I34" i="27" s="1"/>
  <c r="H32" i="27"/>
  <c r="H34" i="27" s="1"/>
  <c r="G32" i="27"/>
  <c r="G34" i="27" s="1"/>
  <c r="F32" i="27"/>
  <c r="F34" i="27" s="1"/>
  <c r="E32" i="27"/>
  <c r="E34" i="27" s="1"/>
  <c r="AF31" i="27"/>
  <c r="AE31" i="27"/>
  <c r="AD31" i="27"/>
  <c r="AC31" i="27"/>
  <c r="AB31" i="27"/>
  <c r="AA31" i="27"/>
  <c r="Z31" i="27"/>
  <c r="Y31" i="27"/>
  <c r="X31" i="27"/>
  <c r="W31" i="27"/>
  <c r="N31" i="27"/>
  <c r="M31" i="27"/>
  <c r="L31" i="27"/>
  <c r="K31" i="27"/>
  <c r="J31" i="27"/>
  <c r="I31" i="27"/>
  <c r="H31" i="27"/>
  <c r="G31" i="27"/>
  <c r="F31" i="27"/>
  <c r="E31" i="27"/>
  <c r="AH25" i="27"/>
  <c r="AI25" i="27" s="1"/>
  <c r="AG25" i="27"/>
  <c r="O25" i="27"/>
  <c r="AH24" i="27"/>
  <c r="AI24" i="27" s="1"/>
  <c r="AG24" i="27"/>
  <c r="O24" i="27"/>
  <c r="AH23" i="27"/>
  <c r="AI23" i="27" s="1"/>
  <c r="AG23" i="27"/>
  <c r="O23" i="27"/>
  <c r="AH22" i="27"/>
  <c r="AI22" i="27" s="1"/>
  <c r="AG22" i="27"/>
  <c r="O22" i="27"/>
  <c r="AH21" i="27"/>
  <c r="AI21" i="27" s="1"/>
  <c r="AG21" i="27"/>
  <c r="O21" i="27"/>
  <c r="P21" i="27" s="1"/>
  <c r="Q21" i="27" s="1"/>
  <c r="AH20" i="27"/>
  <c r="AI20" i="27" s="1"/>
  <c r="AG20" i="27"/>
  <c r="O20" i="27"/>
  <c r="P20" i="27" s="1"/>
  <c r="Q20" i="27" s="1"/>
  <c r="AH19" i="27"/>
  <c r="AI19" i="27" s="1"/>
  <c r="AG19" i="27"/>
  <c r="O19" i="27"/>
  <c r="P19" i="27" s="1"/>
  <c r="Q19" i="27" s="1"/>
  <c r="AH18" i="27"/>
  <c r="AI18" i="27" s="1"/>
  <c r="AG18" i="27"/>
  <c r="O18" i="27"/>
  <c r="P18" i="27" s="1"/>
  <c r="Q18" i="27" s="1"/>
  <c r="AH17" i="27"/>
  <c r="AG17" i="27"/>
  <c r="F41" i="27" s="1"/>
  <c r="F42" i="27" s="1"/>
  <c r="O17" i="27"/>
  <c r="K5" i="27" s="1"/>
  <c r="E41" i="27" s="1"/>
  <c r="Y6" i="27"/>
  <c r="AB5" i="27"/>
  <c r="Y5" i="27"/>
  <c r="N5" i="27"/>
  <c r="E5" i="27"/>
  <c r="E8" i="27" s="1"/>
  <c r="P22" i="27" s="1"/>
  <c r="Q22" i="27" s="1"/>
  <c r="C103" i="26"/>
  <c r="C102" i="26"/>
  <c r="K45" i="26"/>
  <c r="J45" i="26"/>
  <c r="K44" i="26"/>
  <c r="J44" i="26"/>
  <c r="K41" i="26"/>
  <c r="J41" i="26"/>
  <c r="K40" i="26"/>
  <c r="J40" i="26"/>
  <c r="E40" i="26"/>
  <c r="AF33" i="26"/>
  <c r="AE33" i="26"/>
  <c r="AD33" i="26"/>
  <c r="AC33" i="26"/>
  <c r="AB33" i="26"/>
  <c r="AA33" i="26"/>
  <c r="Z33" i="26"/>
  <c r="Y33" i="26"/>
  <c r="X33" i="26"/>
  <c r="W33" i="26"/>
  <c r="N33" i="26"/>
  <c r="M33" i="26"/>
  <c r="L33" i="26"/>
  <c r="K33" i="26"/>
  <c r="J33" i="26"/>
  <c r="I33" i="26"/>
  <c r="H33" i="26"/>
  <c r="G33" i="26"/>
  <c r="F33" i="26"/>
  <c r="E33" i="26"/>
  <c r="AF32" i="26"/>
  <c r="AF34" i="26" s="1"/>
  <c r="AE32" i="26"/>
  <c r="AE34" i="26" s="1"/>
  <c r="AD32" i="26"/>
  <c r="AD34" i="26" s="1"/>
  <c r="AC32" i="26"/>
  <c r="AC34" i="26" s="1"/>
  <c r="AB32" i="26"/>
  <c r="AB34" i="26" s="1"/>
  <c r="AA32" i="26"/>
  <c r="AA34" i="26" s="1"/>
  <c r="Z32" i="26"/>
  <c r="Z34" i="26" s="1"/>
  <c r="Y32" i="26"/>
  <c r="Y34" i="26" s="1"/>
  <c r="X32" i="26"/>
  <c r="X34" i="26" s="1"/>
  <c r="W32" i="26"/>
  <c r="W34" i="26" s="1"/>
  <c r="N32" i="26"/>
  <c r="N34" i="26" s="1"/>
  <c r="M32" i="26"/>
  <c r="M34" i="26" s="1"/>
  <c r="L32" i="26"/>
  <c r="L34" i="26" s="1"/>
  <c r="K32" i="26"/>
  <c r="K34" i="26" s="1"/>
  <c r="J32" i="26"/>
  <c r="J34" i="26" s="1"/>
  <c r="I32" i="26"/>
  <c r="I34" i="26" s="1"/>
  <c r="H32" i="26"/>
  <c r="H34" i="26" s="1"/>
  <c r="G32" i="26"/>
  <c r="G34" i="26" s="1"/>
  <c r="F32" i="26"/>
  <c r="F34" i="26" s="1"/>
  <c r="E32" i="26"/>
  <c r="E34" i="26" s="1"/>
  <c r="AF31" i="26"/>
  <c r="AE31" i="26"/>
  <c r="AD31" i="26"/>
  <c r="AC31" i="26"/>
  <c r="AB31" i="26"/>
  <c r="AA31" i="26"/>
  <c r="Z31" i="26"/>
  <c r="Y31" i="26"/>
  <c r="X31" i="26"/>
  <c r="W31" i="26"/>
  <c r="N31" i="26"/>
  <c r="M31" i="26"/>
  <c r="L31" i="26"/>
  <c r="K31" i="26"/>
  <c r="J31" i="26"/>
  <c r="I31" i="26"/>
  <c r="H31" i="26"/>
  <c r="G31" i="26"/>
  <c r="F31" i="26"/>
  <c r="E31" i="26"/>
  <c r="AH25" i="26"/>
  <c r="AI25" i="26" s="1"/>
  <c r="AG25" i="26"/>
  <c r="O25" i="26"/>
  <c r="AH24" i="26"/>
  <c r="AI24" i="26" s="1"/>
  <c r="AG24" i="26"/>
  <c r="O24" i="26"/>
  <c r="AH23" i="26"/>
  <c r="AI23" i="26" s="1"/>
  <c r="AG23" i="26"/>
  <c r="O23" i="26"/>
  <c r="AH22" i="26"/>
  <c r="AI22" i="26" s="1"/>
  <c r="AG22" i="26"/>
  <c r="O22" i="26"/>
  <c r="AH21" i="26"/>
  <c r="AI21" i="26" s="1"/>
  <c r="AG21" i="26"/>
  <c r="O21" i="26"/>
  <c r="P21" i="26" s="1"/>
  <c r="Q21" i="26" s="1"/>
  <c r="AH20" i="26"/>
  <c r="AI20" i="26" s="1"/>
  <c r="AG20" i="26"/>
  <c r="O20" i="26"/>
  <c r="P20" i="26" s="1"/>
  <c r="Q20" i="26" s="1"/>
  <c r="AH19" i="26"/>
  <c r="AI19" i="26" s="1"/>
  <c r="AG19" i="26"/>
  <c r="O19" i="26"/>
  <c r="P19" i="26" s="1"/>
  <c r="Q19" i="26" s="1"/>
  <c r="AH18" i="26"/>
  <c r="AI18" i="26" s="1"/>
  <c r="AG18" i="26"/>
  <c r="O18" i="26"/>
  <c r="P18" i="26" s="1"/>
  <c r="Q18" i="26" s="1"/>
  <c r="AH17" i="26"/>
  <c r="AG17" i="26"/>
  <c r="F41" i="26" s="1"/>
  <c r="F42" i="26" s="1"/>
  <c r="O17" i="26"/>
  <c r="K5" i="26" s="1"/>
  <c r="E41" i="26" s="1"/>
  <c r="Y6" i="26"/>
  <c r="AB5" i="26"/>
  <c r="Y5" i="26"/>
  <c r="N5" i="26"/>
  <c r="E5" i="26"/>
  <c r="E8" i="26" s="1"/>
  <c r="C103" i="25"/>
  <c r="C102" i="25"/>
  <c r="K45" i="25"/>
  <c r="J45" i="25"/>
  <c r="K44" i="25"/>
  <c r="J44" i="25"/>
  <c r="K41" i="25"/>
  <c r="J41" i="25"/>
  <c r="K40" i="25"/>
  <c r="J40" i="25"/>
  <c r="E40" i="25"/>
  <c r="AF33" i="25"/>
  <c r="AE33" i="25"/>
  <c r="AD33" i="25"/>
  <c r="AC33" i="25"/>
  <c r="AB33" i="25"/>
  <c r="AA33" i="25"/>
  <c r="Z33" i="25"/>
  <c r="Y33" i="25"/>
  <c r="X33" i="25"/>
  <c r="W33" i="25"/>
  <c r="N33" i="25"/>
  <c r="M33" i="25"/>
  <c r="L33" i="25"/>
  <c r="K33" i="25"/>
  <c r="J33" i="25"/>
  <c r="I33" i="25"/>
  <c r="H33" i="25"/>
  <c r="G33" i="25"/>
  <c r="F33" i="25"/>
  <c r="E33" i="25"/>
  <c r="AF32" i="25"/>
  <c r="AF34" i="25" s="1"/>
  <c r="AE32" i="25"/>
  <c r="AE34" i="25" s="1"/>
  <c r="AD32" i="25"/>
  <c r="AD34" i="25" s="1"/>
  <c r="AC32" i="25"/>
  <c r="AC34" i="25" s="1"/>
  <c r="AB32" i="25"/>
  <c r="AB34" i="25" s="1"/>
  <c r="AA32" i="25"/>
  <c r="AA34" i="25" s="1"/>
  <c r="Z32" i="25"/>
  <c r="Z34" i="25" s="1"/>
  <c r="Y32" i="25"/>
  <c r="Y34" i="25" s="1"/>
  <c r="X32" i="25"/>
  <c r="X34" i="25" s="1"/>
  <c r="W32" i="25"/>
  <c r="W34" i="25" s="1"/>
  <c r="N32" i="25"/>
  <c r="N34" i="25" s="1"/>
  <c r="M32" i="25"/>
  <c r="M34" i="25" s="1"/>
  <c r="L32" i="25"/>
  <c r="L34" i="25" s="1"/>
  <c r="K32" i="25"/>
  <c r="K34" i="25" s="1"/>
  <c r="J32" i="25"/>
  <c r="J34" i="25" s="1"/>
  <c r="I32" i="25"/>
  <c r="I34" i="25" s="1"/>
  <c r="H32" i="25"/>
  <c r="H34" i="25" s="1"/>
  <c r="G32" i="25"/>
  <c r="G34" i="25" s="1"/>
  <c r="F32" i="25"/>
  <c r="F34" i="25" s="1"/>
  <c r="E32" i="25"/>
  <c r="E34" i="25" s="1"/>
  <c r="AF31" i="25"/>
  <c r="AE31" i="25"/>
  <c r="AD31" i="25"/>
  <c r="AC31" i="25"/>
  <c r="AB31" i="25"/>
  <c r="AA31" i="25"/>
  <c r="Z31" i="25"/>
  <c r="Y31" i="25"/>
  <c r="X31" i="25"/>
  <c r="W31" i="25"/>
  <c r="N31" i="25"/>
  <c r="M31" i="25"/>
  <c r="L31" i="25"/>
  <c r="K31" i="25"/>
  <c r="J31" i="25"/>
  <c r="I31" i="25"/>
  <c r="H31" i="25"/>
  <c r="G31" i="25"/>
  <c r="F31" i="25"/>
  <c r="E31" i="25"/>
  <c r="AH25" i="25"/>
  <c r="AI25" i="25" s="1"/>
  <c r="AG25" i="25"/>
  <c r="O25" i="25"/>
  <c r="AH24" i="25"/>
  <c r="AI24" i="25" s="1"/>
  <c r="AG24" i="25"/>
  <c r="O24" i="25"/>
  <c r="AH23" i="25"/>
  <c r="AI23" i="25" s="1"/>
  <c r="AG23" i="25"/>
  <c r="O23" i="25"/>
  <c r="AH22" i="25"/>
  <c r="AI22" i="25" s="1"/>
  <c r="AG22" i="25"/>
  <c r="O22" i="25"/>
  <c r="AH21" i="25"/>
  <c r="AI21" i="25" s="1"/>
  <c r="AG21" i="25"/>
  <c r="O21" i="25"/>
  <c r="P21" i="25" s="1"/>
  <c r="Q21" i="25" s="1"/>
  <c r="AH20" i="25"/>
  <c r="AI20" i="25" s="1"/>
  <c r="AG20" i="25"/>
  <c r="O20" i="25"/>
  <c r="P20" i="25" s="1"/>
  <c r="Q20" i="25" s="1"/>
  <c r="AH19" i="25"/>
  <c r="AI19" i="25" s="1"/>
  <c r="AG19" i="25"/>
  <c r="O19" i="25"/>
  <c r="P19" i="25" s="1"/>
  <c r="Q19" i="25" s="1"/>
  <c r="AH18" i="25"/>
  <c r="AI18" i="25" s="1"/>
  <c r="AG18" i="25"/>
  <c r="O18" i="25"/>
  <c r="P18" i="25" s="1"/>
  <c r="Q18" i="25" s="1"/>
  <c r="AH17" i="25"/>
  <c r="AG17" i="25"/>
  <c r="F41" i="25" s="1"/>
  <c r="F42" i="25" s="1"/>
  <c r="O17" i="25"/>
  <c r="K5" i="25" s="1"/>
  <c r="E41" i="25" s="1"/>
  <c r="Y6" i="25"/>
  <c r="AB5" i="25"/>
  <c r="Y5" i="25"/>
  <c r="N5" i="25"/>
  <c r="E5" i="25"/>
  <c r="E11" i="25" s="1"/>
  <c r="C103" i="24"/>
  <c r="C102" i="24"/>
  <c r="K45" i="24"/>
  <c r="J45" i="24"/>
  <c r="K44" i="24"/>
  <c r="J44" i="24"/>
  <c r="K41" i="24"/>
  <c r="J41" i="24"/>
  <c r="K40" i="24"/>
  <c r="J40" i="24"/>
  <c r="E40" i="24"/>
  <c r="AF33" i="24"/>
  <c r="AE33" i="24"/>
  <c r="AD33" i="24"/>
  <c r="AC33" i="24"/>
  <c r="AB33" i="24"/>
  <c r="AA33" i="24"/>
  <c r="Z33" i="24"/>
  <c r="Y33" i="24"/>
  <c r="X33" i="24"/>
  <c r="W33" i="24"/>
  <c r="N33" i="24"/>
  <c r="M33" i="24"/>
  <c r="L33" i="24"/>
  <c r="K33" i="24"/>
  <c r="J33" i="24"/>
  <c r="I33" i="24"/>
  <c r="H33" i="24"/>
  <c r="G33" i="24"/>
  <c r="F33" i="24"/>
  <c r="E33" i="24"/>
  <c r="AF32" i="24"/>
  <c r="AF34" i="24" s="1"/>
  <c r="AE32" i="24"/>
  <c r="AE34" i="24" s="1"/>
  <c r="AD32" i="24"/>
  <c r="AD34" i="24" s="1"/>
  <c r="AC32" i="24"/>
  <c r="AC34" i="24" s="1"/>
  <c r="AB32" i="24"/>
  <c r="AB34" i="24" s="1"/>
  <c r="AA32" i="24"/>
  <c r="AA34" i="24" s="1"/>
  <c r="Z32" i="24"/>
  <c r="Z34" i="24" s="1"/>
  <c r="Y32" i="24"/>
  <c r="Y34" i="24" s="1"/>
  <c r="X32" i="24"/>
  <c r="X34" i="24" s="1"/>
  <c r="W32" i="24"/>
  <c r="W34" i="24" s="1"/>
  <c r="N32" i="24"/>
  <c r="N34" i="24" s="1"/>
  <c r="M32" i="24"/>
  <c r="M34" i="24" s="1"/>
  <c r="L32" i="24"/>
  <c r="L34" i="24" s="1"/>
  <c r="K32" i="24"/>
  <c r="K34" i="24" s="1"/>
  <c r="J32" i="24"/>
  <c r="J34" i="24" s="1"/>
  <c r="I32" i="24"/>
  <c r="I34" i="24" s="1"/>
  <c r="H32" i="24"/>
  <c r="H34" i="24" s="1"/>
  <c r="G32" i="24"/>
  <c r="G34" i="24" s="1"/>
  <c r="F32" i="24"/>
  <c r="F34" i="24" s="1"/>
  <c r="E32" i="24"/>
  <c r="E34" i="24" s="1"/>
  <c r="AF31" i="24"/>
  <c r="AE31" i="24"/>
  <c r="AD31" i="24"/>
  <c r="AC31" i="24"/>
  <c r="AB31" i="24"/>
  <c r="AA31" i="24"/>
  <c r="Z31" i="24"/>
  <c r="Y31" i="24"/>
  <c r="X31" i="24"/>
  <c r="W31" i="24"/>
  <c r="N31" i="24"/>
  <c r="M31" i="24"/>
  <c r="L31" i="24"/>
  <c r="K31" i="24"/>
  <c r="J31" i="24"/>
  <c r="I31" i="24"/>
  <c r="H31" i="24"/>
  <c r="G31" i="24"/>
  <c r="F31" i="24"/>
  <c r="E31" i="24"/>
  <c r="AH25" i="24"/>
  <c r="AI25" i="24" s="1"/>
  <c r="AG25" i="24"/>
  <c r="O25" i="24"/>
  <c r="AH24" i="24"/>
  <c r="AI24" i="24" s="1"/>
  <c r="AG24" i="24"/>
  <c r="O24" i="24"/>
  <c r="AH23" i="24"/>
  <c r="AI23" i="24" s="1"/>
  <c r="AG23" i="24"/>
  <c r="O23" i="24"/>
  <c r="AH22" i="24"/>
  <c r="AI22" i="24" s="1"/>
  <c r="AG22" i="24"/>
  <c r="O22" i="24"/>
  <c r="AH21" i="24"/>
  <c r="AI21" i="24" s="1"/>
  <c r="AG21" i="24"/>
  <c r="O21" i="24"/>
  <c r="P21" i="24" s="1"/>
  <c r="Q21" i="24" s="1"/>
  <c r="AH20" i="24"/>
  <c r="AI20" i="24" s="1"/>
  <c r="AG20" i="24"/>
  <c r="O20" i="24"/>
  <c r="P20" i="24" s="1"/>
  <c r="Q20" i="24" s="1"/>
  <c r="AH19" i="24"/>
  <c r="AI19" i="24" s="1"/>
  <c r="AG19" i="24"/>
  <c r="O19" i="24"/>
  <c r="P19" i="24" s="1"/>
  <c r="Q19" i="24" s="1"/>
  <c r="AH18" i="24"/>
  <c r="AI18" i="24" s="1"/>
  <c r="AG18" i="24"/>
  <c r="O18" i="24"/>
  <c r="P18" i="24" s="1"/>
  <c r="Q18" i="24" s="1"/>
  <c r="AH17" i="24"/>
  <c r="AG17" i="24"/>
  <c r="F41" i="24" s="1"/>
  <c r="F42" i="24" s="1"/>
  <c r="O17" i="24"/>
  <c r="K5" i="24" s="1"/>
  <c r="E41" i="24" s="1"/>
  <c r="Y6" i="24"/>
  <c r="AB5" i="24"/>
  <c r="Y5" i="24"/>
  <c r="N5" i="24"/>
  <c r="E5" i="24"/>
  <c r="E10" i="24" s="1"/>
  <c r="P24" i="24" s="1"/>
  <c r="Q24" i="24" s="1"/>
  <c r="C103" i="23"/>
  <c r="C102" i="23"/>
  <c r="K45" i="23"/>
  <c r="J45" i="23"/>
  <c r="K44" i="23"/>
  <c r="J44" i="23"/>
  <c r="K41" i="23"/>
  <c r="J41" i="23"/>
  <c r="K40" i="23"/>
  <c r="J40" i="23"/>
  <c r="E40" i="23"/>
  <c r="AF33" i="23"/>
  <c r="AE33" i="23"/>
  <c r="AD33" i="23"/>
  <c r="AC33" i="23"/>
  <c r="AB33" i="23"/>
  <c r="AA33" i="23"/>
  <c r="Z33" i="23"/>
  <c r="Y33" i="23"/>
  <c r="X33" i="23"/>
  <c r="W33" i="23"/>
  <c r="N33" i="23"/>
  <c r="M33" i="23"/>
  <c r="L33" i="23"/>
  <c r="K33" i="23"/>
  <c r="J33" i="23"/>
  <c r="I33" i="23"/>
  <c r="H33" i="23"/>
  <c r="G33" i="23"/>
  <c r="F33" i="23"/>
  <c r="E33" i="23"/>
  <c r="AF32" i="23"/>
  <c r="AF34" i="23" s="1"/>
  <c r="AE32" i="23"/>
  <c r="AE34" i="23" s="1"/>
  <c r="AD32" i="23"/>
  <c r="AD34" i="23" s="1"/>
  <c r="AC32" i="23"/>
  <c r="AC34" i="23" s="1"/>
  <c r="AB32" i="23"/>
  <c r="AB34" i="23" s="1"/>
  <c r="AA32" i="23"/>
  <c r="AA34" i="23" s="1"/>
  <c r="Z32" i="23"/>
  <c r="Z34" i="23" s="1"/>
  <c r="Y32" i="23"/>
  <c r="Y34" i="23" s="1"/>
  <c r="X32" i="23"/>
  <c r="X34" i="23" s="1"/>
  <c r="W32" i="23"/>
  <c r="W34" i="23" s="1"/>
  <c r="N32" i="23"/>
  <c r="N34" i="23" s="1"/>
  <c r="M32" i="23"/>
  <c r="M34" i="23" s="1"/>
  <c r="L32" i="23"/>
  <c r="L34" i="23" s="1"/>
  <c r="K32" i="23"/>
  <c r="K34" i="23" s="1"/>
  <c r="J32" i="23"/>
  <c r="J34" i="23" s="1"/>
  <c r="I32" i="23"/>
  <c r="I34" i="23" s="1"/>
  <c r="H32" i="23"/>
  <c r="H34" i="23" s="1"/>
  <c r="G32" i="23"/>
  <c r="G34" i="23" s="1"/>
  <c r="F32" i="23"/>
  <c r="F34" i="23" s="1"/>
  <c r="E32" i="23"/>
  <c r="E34" i="23" s="1"/>
  <c r="AF31" i="23"/>
  <c r="AE31" i="23"/>
  <c r="AD31" i="23"/>
  <c r="AC31" i="23"/>
  <c r="AB31" i="23"/>
  <c r="AA31" i="23"/>
  <c r="Z31" i="23"/>
  <c r="Y31" i="23"/>
  <c r="X31" i="23"/>
  <c r="W31" i="23"/>
  <c r="N31" i="23"/>
  <c r="M31" i="23"/>
  <c r="L31" i="23"/>
  <c r="K31" i="23"/>
  <c r="J31" i="23"/>
  <c r="I31" i="23"/>
  <c r="H31" i="23"/>
  <c r="G31" i="23"/>
  <c r="F31" i="23"/>
  <c r="E31" i="23"/>
  <c r="AH25" i="23"/>
  <c r="AI25" i="23" s="1"/>
  <c r="AG25" i="23"/>
  <c r="O25" i="23"/>
  <c r="AH24" i="23"/>
  <c r="AI24" i="23" s="1"/>
  <c r="AG24" i="23"/>
  <c r="O24" i="23"/>
  <c r="AH23" i="23"/>
  <c r="AI23" i="23" s="1"/>
  <c r="AG23" i="23"/>
  <c r="O23" i="23"/>
  <c r="AH22" i="23"/>
  <c r="AI22" i="23" s="1"/>
  <c r="AG22" i="23"/>
  <c r="O22" i="23"/>
  <c r="AH21" i="23"/>
  <c r="AI21" i="23" s="1"/>
  <c r="AG21" i="23"/>
  <c r="O21" i="23"/>
  <c r="P21" i="23" s="1"/>
  <c r="Q21" i="23" s="1"/>
  <c r="AH20" i="23"/>
  <c r="AI20" i="23" s="1"/>
  <c r="AG20" i="23"/>
  <c r="O20" i="23"/>
  <c r="P20" i="23" s="1"/>
  <c r="Q20" i="23" s="1"/>
  <c r="AH19" i="23"/>
  <c r="AI19" i="23" s="1"/>
  <c r="AG19" i="23"/>
  <c r="O19" i="23"/>
  <c r="P19" i="23" s="1"/>
  <c r="Q19" i="23" s="1"/>
  <c r="AH18" i="23"/>
  <c r="AI18" i="23" s="1"/>
  <c r="AG18" i="23"/>
  <c r="O18" i="23"/>
  <c r="P18" i="23" s="1"/>
  <c r="Q18" i="23" s="1"/>
  <c r="AH17" i="23"/>
  <c r="AG17" i="23"/>
  <c r="F41" i="23" s="1"/>
  <c r="F42" i="23" s="1"/>
  <c r="O17" i="23"/>
  <c r="K5" i="23" s="1"/>
  <c r="E41" i="23" s="1"/>
  <c r="Y6" i="23"/>
  <c r="AB5" i="23"/>
  <c r="Y5" i="23"/>
  <c r="N5" i="23"/>
  <c r="E5" i="23"/>
  <c r="E8" i="23" s="1"/>
  <c r="C103" i="22"/>
  <c r="C102" i="22"/>
  <c r="K45" i="22"/>
  <c r="J45" i="22"/>
  <c r="K44" i="22"/>
  <c r="J44" i="22"/>
  <c r="K41" i="22"/>
  <c r="J41" i="22"/>
  <c r="K40" i="22"/>
  <c r="J40" i="22"/>
  <c r="E40" i="22"/>
  <c r="AF33" i="22"/>
  <c r="AE33" i="22"/>
  <c r="AD33" i="22"/>
  <c r="AC33" i="22"/>
  <c r="AB33" i="22"/>
  <c r="AA33" i="22"/>
  <c r="Z33" i="22"/>
  <c r="Y33" i="22"/>
  <c r="X33" i="22"/>
  <c r="W33" i="22"/>
  <c r="N33" i="22"/>
  <c r="M33" i="22"/>
  <c r="L33" i="22"/>
  <c r="K33" i="22"/>
  <c r="J33" i="22"/>
  <c r="I33" i="22"/>
  <c r="H33" i="22"/>
  <c r="G33" i="22"/>
  <c r="F33" i="22"/>
  <c r="E33" i="22"/>
  <c r="AF32" i="22"/>
  <c r="AF34" i="22" s="1"/>
  <c r="AE32" i="22"/>
  <c r="AE34" i="22" s="1"/>
  <c r="AD32" i="22"/>
  <c r="AD34" i="22" s="1"/>
  <c r="AC32" i="22"/>
  <c r="AC34" i="22" s="1"/>
  <c r="AB32" i="22"/>
  <c r="AB34" i="22" s="1"/>
  <c r="AA32" i="22"/>
  <c r="AA34" i="22" s="1"/>
  <c r="Z32" i="22"/>
  <c r="Z34" i="22" s="1"/>
  <c r="Y32" i="22"/>
  <c r="Y34" i="22" s="1"/>
  <c r="X32" i="22"/>
  <c r="X34" i="22" s="1"/>
  <c r="W32" i="22"/>
  <c r="W34" i="22" s="1"/>
  <c r="N32" i="22"/>
  <c r="N34" i="22" s="1"/>
  <c r="M32" i="22"/>
  <c r="M34" i="22" s="1"/>
  <c r="L32" i="22"/>
  <c r="L34" i="22" s="1"/>
  <c r="K32" i="22"/>
  <c r="K34" i="22" s="1"/>
  <c r="J32" i="22"/>
  <c r="J34" i="22" s="1"/>
  <c r="I32" i="22"/>
  <c r="I34" i="22" s="1"/>
  <c r="H32" i="22"/>
  <c r="H34" i="22" s="1"/>
  <c r="G32" i="22"/>
  <c r="G34" i="22" s="1"/>
  <c r="F32" i="22"/>
  <c r="F34" i="22" s="1"/>
  <c r="E32" i="22"/>
  <c r="E34" i="22" s="1"/>
  <c r="AF31" i="22"/>
  <c r="AE31" i="22"/>
  <c r="AD31" i="22"/>
  <c r="AC31" i="22"/>
  <c r="AB31" i="22"/>
  <c r="AA31" i="22"/>
  <c r="Z31" i="22"/>
  <c r="Y31" i="22"/>
  <c r="X31" i="22"/>
  <c r="W31" i="22"/>
  <c r="N31" i="22"/>
  <c r="M31" i="22"/>
  <c r="L31" i="22"/>
  <c r="K31" i="22"/>
  <c r="J31" i="22"/>
  <c r="I31" i="22"/>
  <c r="H31" i="22"/>
  <c r="G31" i="22"/>
  <c r="F31" i="22"/>
  <c r="E31" i="22"/>
  <c r="AH25" i="22"/>
  <c r="AI25" i="22" s="1"/>
  <c r="AG25" i="22"/>
  <c r="O25" i="22"/>
  <c r="AH24" i="22"/>
  <c r="AI24" i="22" s="1"/>
  <c r="AG24" i="22"/>
  <c r="O24" i="22"/>
  <c r="AH23" i="22"/>
  <c r="AI23" i="22" s="1"/>
  <c r="AG23" i="22"/>
  <c r="O23" i="22"/>
  <c r="AH22" i="22"/>
  <c r="AI22" i="22" s="1"/>
  <c r="AG22" i="22"/>
  <c r="O22" i="22"/>
  <c r="AH21" i="22"/>
  <c r="AI21" i="22" s="1"/>
  <c r="AG21" i="22"/>
  <c r="O21" i="22"/>
  <c r="P21" i="22" s="1"/>
  <c r="Q21" i="22" s="1"/>
  <c r="AH20" i="22"/>
  <c r="AI20" i="22" s="1"/>
  <c r="AG20" i="22"/>
  <c r="O20" i="22"/>
  <c r="P20" i="22" s="1"/>
  <c r="Q20" i="22" s="1"/>
  <c r="AH19" i="22"/>
  <c r="AI19" i="22" s="1"/>
  <c r="AG19" i="22"/>
  <c r="O19" i="22"/>
  <c r="P19" i="22" s="1"/>
  <c r="Q19" i="22" s="1"/>
  <c r="AH18" i="22"/>
  <c r="AI18" i="22" s="1"/>
  <c r="AG18" i="22"/>
  <c r="O18" i="22"/>
  <c r="P18" i="22" s="1"/>
  <c r="Q18" i="22" s="1"/>
  <c r="AH17" i="22"/>
  <c r="AG17" i="22"/>
  <c r="F41" i="22" s="1"/>
  <c r="F42" i="22" s="1"/>
  <c r="O17" i="22"/>
  <c r="K5" i="22" s="1"/>
  <c r="E41" i="22" s="1"/>
  <c r="Y6" i="22"/>
  <c r="AB5" i="22"/>
  <c r="Y5" i="22"/>
  <c r="N5" i="22"/>
  <c r="E5" i="22"/>
  <c r="E10" i="22" s="1"/>
  <c r="C103" i="21"/>
  <c r="C102" i="21"/>
  <c r="K45" i="21"/>
  <c r="J45" i="21"/>
  <c r="K44" i="21"/>
  <c r="J44" i="21"/>
  <c r="K41" i="21"/>
  <c r="J41" i="21"/>
  <c r="K40" i="21"/>
  <c r="J40" i="21"/>
  <c r="E40" i="21"/>
  <c r="AF33" i="21"/>
  <c r="AE33" i="21"/>
  <c r="AD33" i="21"/>
  <c r="AC33" i="21"/>
  <c r="AB33" i="21"/>
  <c r="AA33" i="21"/>
  <c r="Z33" i="21"/>
  <c r="Y33" i="21"/>
  <c r="X33" i="21"/>
  <c r="W33" i="21"/>
  <c r="N33" i="21"/>
  <c r="M33" i="21"/>
  <c r="L33" i="21"/>
  <c r="K33" i="21"/>
  <c r="J33" i="21"/>
  <c r="I33" i="21"/>
  <c r="H33" i="21"/>
  <c r="G33" i="21"/>
  <c r="F33" i="21"/>
  <c r="E33" i="21"/>
  <c r="AF32" i="21"/>
  <c r="AF34" i="21" s="1"/>
  <c r="AE32" i="21"/>
  <c r="AE34" i="21" s="1"/>
  <c r="AD32" i="21"/>
  <c r="AD34" i="21" s="1"/>
  <c r="AC32" i="21"/>
  <c r="AC34" i="21" s="1"/>
  <c r="AB32" i="21"/>
  <c r="AB34" i="21" s="1"/>
  <c r="AA32" i="21"/>
  <c r="AA34" i="21" s="1"/>
  <c r="Z32" i="21"/>
  <c r="Z34" i="21" s="1"/>
  <c r="Y32" i="21"/>
  <c r="Y34" i="21" s="1"/>
  <c r="X32" i="21"/>
  <c r="X34" i="21" s="1"/>
  <c r="W32" i="21"/>
  <c r="W34" i="21" s="1"/>
  <c r="N32" i="21"/>
  <c r="N34" i="21" s="1"/>
  <c r="M32" i="21"/>
  <c r="M34" i="21" s="1"/>
  <c r="L32" i="21"/>
  <c r="L34" i="21" s="1"/>
  <c r="K32" i="21"/>
  <c r="K34" i="21" s="1"/>
  <c r="J32" i="21"/>
  <c r="J34" i="21" s="1"/>
  <c r="I32" i="21"/>
  <c r="I34" i="21" s="1"/>
  <c r="H32" i="21"/>
  <c r="H34" i="21" s="1"/>
  <c r="G32" i="21"/>
  <c r="G34" i="21" s="1"/>
  <c r="F32" i="21"/>
  <c r="F34" i="21" s="1"/>
  <c r="E32" i="21"/>
  <c r="E34" i="21" s="1"/>
  <c r="AF31" i="21"/>
  <c r="AE31" i="21"/>
  <c r="AD31" i="21"/>
  <c r="AC31" i="21"/>
  <c r="AB31" i="21"/>
  <c r="AA31" i="21"/>
  <c r="Z31" i="21"/>
  <c r="Y31" i="21"/>
  <c r="X31" i="21"/>
  <c r="W31" i="21"/>
  <c r="N31" i="21"/>
  <c r="M31" i="21"/>
  <c r="L31" i="21"/>
  <c r="K31" i="21"/>
  <c r="J31" i="21"/>
  <c r="I31" i="21"/>
  <c r="H31" i="21"/>
  <c r="G31" i="21"/>
  <c r="F31" i="21"/>
  <c r="E31" i="21"/>
  <c r="AH25" i="21"/>
  <c r="AI25" i="21" s="1"/>
  <c r="AG25" i="21"/>
  <c r="O25" i="21"/>
  <c r="AH24" i="21"/>
  <c r="AI24" i="21" s="1"/>
  <c r="AG24" i="21"/>
  <c r="O24" i="21"/>
  <c r="AH23" i="21"/>
  <c r="AI23" i="21" s="1"/>
  <c r="AG23" i="21"/>
  <c r="O23" i="21"/>
  <c r="AH22" i="21"/>
  <c r="AI22" i="21" s="1"/>
  <c r="AG22" i="21"/>
  <c r="O22" i="21"/>
  <c r="AH21" i="21"/>
  <c r="AI21" i="21" s="1"/>
  <c r="AG21" i="21"/>
  <c r="O21" i="21"/>
  <c r="P21" i="21" s="1"/>
  <c r="Q21" i="21" s="1"/>
  <c r="AH20" i="21"/>
  <c r="AI20" i="21" s="1"/>
  <c r="AG20" i="21"/>
  <c r="O20" i="21"/>
  <c r="P20" i="21" s="1"/>
  <c r="Q20" i="21" s="1"/>
  <c r="AH19" i="21"/>
  <c r="AI19" i="21" s="1"/>
  <c r="AG19" i="21"/>
  <c r="O19" i="21"/>
  <c r="P19" i="21" s="1"/>
  <c r="Q19" i="21" s="1"/>
  <c r="AH18" i="21"/>
  <c r="AI18" i="21" s="1"/>
  <c r="AG18" i="21"/>
  <c r="O18" i="21"/>
  <c r="P18" i="21" s="1"/>
  <c r="Q18" i="21" s="1"/>
  <c r="AH17" i="21"/>
  <c r="AG17" i="21"/>
  <c r="F41" i="21" s="1"/>
  <c r="F42" i="21" s="1"/>
  <c r="O17" i="21"/>
  <c r="K5" i="21" s="1"/>
  <c r="E41" i="21" s="1"/>
  <c r="Y6" i="21"/>
  <c r="AB5" i="21"/>
  <c r="Y5" i="21"/>
  <c r="N5" i="21"/>
  <c r="E5" i="21"/>
  <c r="E8" i="21" s="1"/>
  <c r="P22" i="21" s="1"/>
  <c r="Q22" i="21" s="1"/>
  <c r="C103" i="20"/>
  <c r="C102" i="20"/>
  <c r="K45" i="20"/>
  <c r="J45" i="20"/>
  <c r="K44" i="20"/>
  <c r="J44" i="20"/>
  <c r="K41" i="20"/>
  <c r="J41" i="20"/>
  <c r="K40" i="20"/>
  <c r="J40" i="20"/>
  <c r="E40" i="20"/>
  <c r="AF33" i="20"/>
  <c r="AE33" i="20"/>
  <c r="AD33" i="20"/>
  <c r="AC33" i="20"/>
  <c r="AB33" i="20"/>
  <c r="AA33" i="20"/>
  <c r="Z33" i="20"/>
  <c r="Y33" i="20"/>
  <c r="X33" i="20"/>
  <c r="W33" i="20"/>
  <c r="N33" i="20"/>
  <c r="M33" i="20"/>
  <c r="L33" i="20"/>
  <c r="K33" i="20"/>
  <c r="J33" i="20"/>
  <c r="I33" i="20"/>
  <c r="H33" i="20"/>
  <c r="G33" i="20"/>
  <c r="F33" i="20"/>
  <c r="E33" i="20"/>
  <c r="AF32" i="20"/>
  <c r="AF34" i="20" s="1"/>
  <c r="AE32" i="20"/>
  <c r="AE34" i="20" s="1"/>
  <c r="AD32" i="20"/>
  <c r="AD34" i="20" s="1"/>
  <c r="AC32" i="20"/>
  <c r="AC34" i="20" s="1"/>
  <c r="AB32" i="20"/>
  <c r="AB34" i="20" s="1"/>
  <c r="AA32" i="20"/>
  <c r="AA34" i="20" s="1"/>
  <c r="Z32" i="20"/>
  <c r="Z34" i="20" s="1"/>
  <c r="Y32" i="20"/>
  <c r="Y34" i="20" s="1"/>
  <c r="X32" i="20"/>
  <c r="X34" i="20" s="1"/>
  <c r="W32" i="20"/>
  <c r="W34" i="20" s="1"/>
  <c r="N32" i="20"/>
  <c r="N34" i="20" s="1"/>
  <c r="M32" i="20"/>
  <c r="M34" i="20" s="1"/>
  <c r="L32" i="20"/>
  <c r="L34" i="20" s="1"/>
  <c r="K32" i="20"/>
  <c r="K34" i="20" s="1"/>
  <c r="J32" i="20"/>
  <c r="J34" i="20" s="1"/>
  <c r="I32" i="20"/>
  <c r="I34" i="20" s="1"/>
  <c r="H32" i="20"/>
  <c r="H34" i="20" s="1"/>
  <c r="G32" i="20"/>
  <c r="G34" i="20" s="1"/>
  <c r="F32" i="20"/>
  <c r="F34" i="20" s="1"/>
  <c r="E32" i="20"/>
  <c r="E34" i="20" s="1"/>
  <c r="AF31" i="20"/>
  <c r="AE31" i="20"/>
  <c r="AD31" i="20"/>
  <c r="AC31" i="20"/>
  <c r="AB31" i="20"/>
  <c r="AA31" i="20"/>
  <c r="Z31" i="20"/>
  <c r="Y31" i="20"/>
  <c r="X31" i="20"/>
  <c r="W31" i="20"/>
  <c r="N31" i="20"/>
  <c r="M31" i="20"/>
  <c r="L31" i="20"/>
  <c r="K31" i="20"/>
  <c r="J31" i="20"/>
  <c r="I31" i="20"/>
  <c r="H31" i="20"/>
  <c r="G31" i="20"/>
  <c r="F31" i="20"/>
  <c r="E31" i="20"/>
  <c r="AH25" i="20"/>
  <c r="AI25" i="20" s="1"/>
  <c r="AG25" i="20"/>
  <c r="O25" i="20"/>
  <c r="AH24" i="20"/>
  <c r="AI24" i="20" s="1"/>
  <c r="AG24" i="20"/>
  <c r="O24" i="20"/>
  <c r="AH23" i="20"/>
  <c r="AI23" i="20" s="1"/>
  <c r="AG23" i="20"/>
  <c r="O23" i="20"/>
  <c r="AH22" i="20"/>
  <c r="AI22" i="20" s="1"/>
  <c r="AG22" i="20"/>
  <c r="O22" i="20"/>
  <c r="AH21" i="20"/>
  <c r="AI21" i="20" s="1"/>
  <c r="AG21" i="20"/>
  <c r="O21" i="20"/>
  <c r="P21" i="20" s="1"/>
  <c r="Q21" i="20" s="1"/>
  <c r="AH20" i="20"/>
  <c r="AI20" i="20" s="1"/>
  <c r="AG20" i="20"/>
  <c r="O20" i="20"/>
  <c r="P20" i="20" s="1"/>
  <c r="Q20" i="20" s="1"/>
  <c r="AH19" i="20"/>
  <c r="AI19" i="20" s="1"/>
  <c r="AG19" i="20"/>
  <c r="O19" i="20"/>
  <c r="P19" i="20" s="1"/>
  <c r="Q19" i="20" s="1"/>
  <c r="AH18" i="20"/>
  <c r="AI18" i="20" s="1"/>
  <c r="AG18" i="20"/>
  <c r="O18" i="20"/>
  <c r="P18" i="20" s="1"/>
  <c r="Q18" i="20" s="1"/>
  <c r="AH17" i="20"/>
  <c r="AG17" i="20"/>
  <c r="F40" i="20" s="1"/>
  <c r="O17" i="20"/>
  <c r="K5" i="20" s="1"/>
  <c r="E41" i="20" s="1"/>
  <c r="Y6" i="20"/>
  <c r="AB5" i="20"/>
  <c r="Y5" i="20"/>
  <c r="N5" i="20"/>
  <c r="E5" i="20"/>
  <c r="E11" i="20" s="1"/>
  <c r="C103" i="19"/>
  <c r="C102" i="19"/>
  <c r="K45" i="19"/>
  <c r="J45" i="19"/>
  <c r="K44" i="19"/>
  <c r="J44" i="19"/>
  <c r="K41" i="19"/>
  <c r="J41" i="19"/>
  <c r="K40" i="19"/>
  <c r="J40" i="19"/>
  <c r="E40" i="19"/>
  <c r="AF33" i="19"/>
  <c r="AE33" i="19"/>
  <c r="AD33" i="19"/>
  <c r="AC33" i="19"/>
  <c r="AB33" i="19"/>
  <c r="AA33" i="19"/>
  <c r="Z33" i="19"/>
  <c r="Y33" i="19"/>
  <c r="X33" i="19"/>
  <c r="W33" i="19"/>
  <c r="N33" i="19"/>
  <c r="M33" i="19"/>
  <c r="L33" i="19"/>
  <c r="K33" i="19"/>
  <c r="J33" i="19"/>
  <c r="I33" i="19"/>
  <c r="H33" i="19"/>
  <c r="G33" i="19"/>
  <c r="F33" i="19"/>
  <c r="E33" i="19"/>
  <c r="AF32" i="19"/>
  <c r="AF34" i="19" s="1"/>
  <c r="AE32" i="19"/>
  <c r="AE34" i="19" s="1"/>
  <c r="AD32" i="19"/>
  <c r="AD34" i="19" s="1"/>
  <c r="AC32" i="19"/>
  <c r="AC34" i="19" s="1"/>
  <c r="AB32" i="19"/>
  <c r="AB34" i="19" s="1"/>
  <c r="AA32" i="19"/>
  <c r="AA34" i="19" s="1"/>
  <c r="Z32" i="19"/>
  <c r="Z34" i="19" s="1"/>
  <c r="Y32" i="19"/>
  <c r="Y34" i="19" s="1"/>
  <c r="X32" i="19"/>
  <c r="X34" i="19" s="1"/>
  <c r="W32" i="19"/>
  <c r="W34" i="19" s="1"/>
  <c r="N32" i="19"/>
  <c r="N34" i="19" s="1"/>
  <c r="M32" i="19"/>
  <c r="M34" i="19" s="1"/>
  <c r="L32" i="19"/>
  <c r="L34" i="19" s="1"/>
  <c r="K32" i="19"/>
  <c r="K34" i="19" s="1"/>
  <c r="J32" i="19"/>
  <c r="J34" i="19" s="1"/>
  <c r="I32" i="19"/>
  <c r="I34" i="19" s="1"/>
  <c r="H32" i="19"/>
  <c r="H34" i="19" s="1"/>
  <c r="G32" i="19"/>
  <c r="G34" i="19" s="1"/>
  <c r="F32" i="19"/>
  <c r="F34" i="19" s="1"/>
  <c r="E32" i="19"/>
  <c r="E34" i="19" s="1"/>
  <c r="AF31" i="19"/>
  <c r="AE31" i="19"/>
  <c r="AD31" i="19"/>
  <c r="AC31" i="19"/>
  <c r="AB31" i="19"/>
  <c r="AA31" i="19"/>
  <c r="Z31" i="19"/>
  <c r="Y31" i="19"/>
  <c r="X31" i="19"/>
  <c r="W31" i="19"/>
  <c r="N31" i="19"/>
  <c r="M31" i="19"/>
  <c r="L31" i="19"/>
  <c r="K31" i="19"/>
  <c r="J31" i="19"/>
  <c r="I31" i="19"/>
  <c r="H31" i="19"/>
  <c r="G31" i="19"/>
  <c r="F31" i="19"/>
  <c r="E31" i="19"/>
  <c r="AH25" i="19"/>
  <c r="AI25" i="19" s="1"/>
  <c r="AG25" i="19"/>
  <c r="O25" i="19"/>
  <c r="AH24" i="19"/>
  <c r="AI24" i="19" s="1"/>
  <c r="AG24" i="19"/>
  <c r="O24" i="19"/>
  <c r="AH23" i="19"/>
  <c r="AI23" i="19" s="1"/>
  <c r="AG23" i="19"/>
  <c r="O23" i="19"/>
  <c r="AH22" i="19"/>
  <c r="AI22" i="19" s="1"/>
  <c r="AG22" i="19"/>
  <c r="O22" i="19"/>
  <c r="AH21" i="19"/>
  <c r="AI21" i="19" s="1"/>
  <c r="AG21" i="19"/>
  <c r="O21" i="19"/>
  <c r="P21" i="19" s="1"/>
  <c r="Q21" i="19" s="1"/>
  <c r="AH20" i="19"/>
  <c r="AI20" i="19" s="1"/>
  <c r="AG20" i="19"/>
  <c r="O20" i="19"/>
  <c r="P20" i="19" s="1"/>
  <c r="Q20" i="19" s="1"/>
  <c r="AH19" i="19"/>
  <c r="AI19" i="19" s="1"/>
  <c r="AG19" i="19"/>
  <c r="O19" i="19"/>
  <c r="P19" i="19" s="1"/>
  <c r="Q19" i="19" s="1"/>
  <c r="AH18" i="19"/>
  <c r="AI18" i="19" s="1"/>
  <c r="AG18" i="19"/>
  <c r="O18" i="19"/>
  <c r="P18" i="19" s="1"/>
  <c r="Q18" i="19" s="1"/>
  <c r="AH17" i="19"/>
  <c r="AG17" i="19"/>
  <c r="F41" i="19" s="1"/>
  <c r="F42" i="19" s="1"/>
  <c r="O17" i="19"/>
  <c r="K5" i="19" s="1"/>
  <c r="E41" i="19" s="1"/>
  <c r="Y6" i="19"/>
  <c r="AB5" i="19"/>
  <c r="Y5" i="19"/>
  <c r="N5" i="19"/>
  <c r="E5" i="19"/>
  <c r="E8" i="19" s="1"/>
  <c r="C103" i="18"/>
  <c r="C102" i="18"/>
  <c r="K45" i="18"/>
  <c r="J45" i="18"/>
  <c r="K44" i="18"/>
  <c r="J44" i="18"/>
  <c r="K41" i="18"/>
  <c r="J41" i="18"/>
  <c r="K40" i="18"/>
  <c r="J40" i="18"/>
  <c r="E40" i="18"/>
  <c r="AF33" i="18"/>
  <c r="AE33" i="18"/>
  <c r="AD33" i="18"/>
  <c r="AC33" i="18"/>
  <c r="AB33" i="18"/>
  <c r="AA33" i="18"/>
  <c r="Z33" i="18"/>
  <c r="Y33" i="18"/>
  <c r="X33" i="18"/>
  <c r="W33" i="18"/>
  <c r="N33" i="18"/>
  <c r="M33" i="18"/>
  <c r="L33" i="18"/>
  <c r="K33" i="18"/>
  <c r="J33" i="18"/>
  <c r="I33" i="18"/>
  <c r="H33" i="18"/>
  <c r="G33" i="18"/>
  <c r="F33" i="18"/>
  <c r="E33" i="18"/>
  <c r="AF32" i="18"/>
  <c r="AF34" i="18" s="1"/>
  <c r="AE32" i="18"/>
  <c r="AE34" i="18" s="1"/>
  <c r="AD32" i="18"/>
  <c r="AD34" i="18" s="1"/>
  <c r="AC32" i="18"/>
  <c r="AC34" i="18" s="1"/>
  <c r="AB32" i="18"/>
  <c r="AB34" i="18" s="1"/>
  <c r="AA32" i="18"/>
  <c r="AA34" i="18" s="1"/>
  <c r="Z32" i="18"/>
  <c r="Z34" i="18" s="1"/>
  <c r="Y32" i="18"/>
  <c r="Y34" i="18" s="1"/>
  <c r="X32" i="18"/>
  <c r="X34" i="18" s="1"/>
  <c r="W32" i="18"/>
  <c r="W34" i="18" s="1"/>
  <c r="N32" i="18"/>
  <c r="N34" i="18" s="1"/>
  <c r="M32" i="18"/>
  <c r="M34" i="18" s="1"/>
  <c r="L32" i="18"/>
  <c r="L34" i="18" s="1"/>
  <c r="K32" i="18"/>
  <c r="K34" i="18" s="1"/>
  <c r="J32" i="18"/>
  <c r="J34" i="18" s="1"/>
  <c r="I32" i="18"/>
  <c r="I34" i="18" s="1"/>
  <c r="H32" i="18"/>
  <c r="H34" i="18" s="1"/>
  <c r="G32" i="18"/>
  <c r="G34" i="18" s="1"/>
  <c r="F32" i="18"/>
  <c r="F34" i="18" s="1"/>
  <c r="E32" i="18"/>
  <c r="AF31" i="18"/>
  <c r="AE31" i="18"/>
  <c r="AD31" i="18"/>
  <c r="AC31" i="18"/>
  <c r="AB31" i="18"/>
  <c r="AA31" i="18"/>
  <c r="Z31" i="18"/>
  <c r="Y31" i="18"/>
  <c r="X31" i="18"/>
  <c r="W31" i="18"/>
  <c r="N31" i="18"/>
  <c r="M31" i="18"/>
  <c r="L31" i="18"/>
  <c r="K31" i="18"/>
  <c r="J31" i="18"/>
  <c r="I31" i="18"/>
  <c r="H31" i="18"/>
  <c r="G31" i="18"/>
  <c r="F31" i="18"/>
  <c r="E31" i="18"/>
  <c r="AH25" i="18"/>
  <c r="AI25" i="18" s="1"/>
  <c r="AG25" i="18"/>
  <c r="O25" i="18"/>
  <c r="AH24" i="18"/>
  <c r="AI24" i="18" s="1"/>
  <c r="AG24" i="18"/>
  <c r="O24" i="18"/>
  <c r="AH23" i="18"/>
  <c r="AI23" i="18" s="1"/>
  <c r="AG23" i="18"/>
  <c r="O23" i="18"/>
  <c r="AH22" i="18"/>
  <c r="AI22" i="18" s="1"/>
  <c r="AG22" i="18"/>
  <c r="O22" i="18"/>
  <c r="AH21" i="18"/>
  <c r="AI21" i="18" s="1"/>
  <c r="AG21" i="18"/>
  <c r="O21" i="18"/>
  <c r="P21" i="18" s="1"/>
  <c r="Q21" i="18" s="1"/>
  <c r="AH20" i="18"/>
  <c r="AI20" i="18" s="1"/>
  <c r="AG20" i="18"/>
  <c r="O20" i="18"/>
  <c r="P20" i="18" s="1"/>
  <c r="Q20" i="18" s="1"/>
  <c r="AH19" i="18"/>
  <c r="AI19" i="18" s="1"/>
  <c r="AG19" i="18"/>
  <c r="O19" i="18"/>
  <c r="P19" i="18" s="1"/>
  <c r="Q19" i="18" s="1"/>
  <c r="AH18" i="18"/>
  <c r="AI18" i="18" s="1"/>
  <c r="AG18" i="18"/>
  <c r="O18" i="18"/>
  <c r="P18" i="18" s="1"/>
  <c r="Q18" i="18" s="1"/>
  <c r="AH17" i="18"/>
  <c r="AG17" i="18"/>
  <c r="F41" i="18" s="1"/>
  <c r="F42" i="18" s="1"/>
  <c r="O17" i="18"/>
  <c r="K5" i="18" s="1"/>
  <c r="E41" i="18" s="1"/>
  <c r="Y6" i="18"/>
  <c r="AB5" i="18"/>
  <c r="Y5" i="18"/>
  <c r="N5" i="18"/>
  <c r="E5" i="18"/>
  <c r="E7" i="18" s="1"/>
  <c r="C103" i="17"/>
  <c r="C102" i="17"/>
  <c r="K45" i="17"/>
  <c r="J45" i="17"/>
  <c r="K44" i="17"/>
  <c r="J44" i="17"/>
  <c r="K41" i="17"/>
  <c r="J41" i="17"/>
  <c r="K40" i="17"/>
  <c r="J40" i="17"/>
  <c r="E40" i="17"/>
  <c r="AF33" i="17"/>
  <c r="AE33" i="17"/>
  <c r="AD33" i="17"/>
  <c r="AC33" i="17"/>
  <c r="AB33" i="17"/>
  <c r="AA33" i="17"/>
  <c r="Z33" i="17"/>
  <c r="Y33" i="17"/>
  <c r="X33" i="17"/>
  <c r="W33" i="17"/>
  <c r="N33" i="17"/>
  <c r="M33" i="17"/>
  <c r="L33" i="17"/>
  <c r="K33" i="17"/>
  <c r="J33" i="17"/>
  <c r="I33" i="17"/>
  <c r="H33" i="17"/>
  <c r="G33" i="17"/>
  <c r="F33" i="17"/>
  <c r="E33" i="17"/>
  <c r="AF32" i="17"/>
  <c r="AF34" i="17" s="1"/>
  <c r="AE32" i="17"/>
  <c r="AE34" i="17" s="1"/>
  <c r="AD32" i="17"/>
  <c r="AD34" i="17" s="1"/>
  <c r="AC32" i="17"/>
  <c r="AC34" i="17" s="1"/>
  <c r="AB32" i="17"/>
  <c r="AB34" i="17" s="1"/>
  <c r="AA32" i="17"/>
  <c r="AA34" i="17" s="1"/>
  <c r="Z32" i="17"/>
  <c r="Z34" i="17" s="1"/>
  <c r="Y32" i="17"/>
  <c r="Y34" i="17" s="1"/>
  <c r="X32" i="17"/>
  <c r="X34" i="17" s="1"/>
  <c r="W32" i="17"/>
  <c r="W34" i="17" s="1"/>
  <c r="N32" i="17"/>
  <c r="N34" i="17" s="1"/>
  <c r="M32" i="17"/>
  <c r="M34" i="17" s="1"/>
  <c r="L32" i="17"/>
  <c r="L34" i="17" s="1"/>
  <c r="K32" i="17"/>
  <c r="K34" i="17" s="1"/>
  <c r="J32" i="17"/>
  <c r="J34" i="17" s="1"/>
  <c r="I32" i="17"/>
  <c r="I34" i="17" s="1"/>
  <c r="H32" i="17"/>
  <c r="H34" i="17" s="1"/>
  <c r="G32" i="17"/>
  <c r="G34" i="17" s="1"/>
  <c r="F32" i="17"/>
  <c r="F34" i="17" s="1"/>
  <c r="E32" i="17"/>
  <c r="E34" i="17" s="1"/>
  <c r="AF31" i="17"/>
  <c r="AE31" i="17"/>
  <c r="AD31" i="17"/>
  <c r="AC31" i="17"/>
  <c r="AB31" i="17"/>
  <c r="AA31" i="17"/>
  <c r="Z31" i="17"/>
  <c r="Y31" i="17"/>
  <c r="X31" i="17"/>
  <c r="W31" i="17"/>
  <c r="N31" i="17"/>
  <c r="M31" i="17"/>
  <c r="L31" i="17"/>
  <c r="K31" i="17"/>
  <c r="J31" i="17"/>
  <c r="I31" i="17"/>
  <c r="H31" i="17"/>
  <c r="G31" i="17"/>
  <c r="F31" i="17"/>
  <c r="E31" i="17"/>
  <c r="AH25" i="17"/>
  <c r="AI25" i="17" s="1"/>
  <c r="AG25" i="17"/>
  <c r="O25" i="17"/>
  <c r="AH24" i="17"/>
  <c r="AI24" i="17" s="1"/>
  <c r="AG24" i="17"/>
  <c r="O24" i="17"/>
  <c r="AH23" i="17"/>
  <c r="AI23" i="17" s="1"/>
  <c r="AG23" i="17"/>
  <c r="O23" i="17"/>
  <c r="AH22" i="17"/>
  <c r="AI22" i="17" s="1"/>
  <c r="AG22" i="17"/>
  <c r="O22" i="17"/>
  <c r="AH21" i="17"/>
  <c r="AI21" i="17" s="1"/>
  <c r="AG21" i="17"/>
  <c r="O21" i="17"/>
  <c r="P21" i="17" s="1"/>
  <c r="Q21" i="17" s="1"/>
  <c r="AH20" i="17"/>
  <c r="AI20" i="17" s="1"/>
  <c r="AG20" i="17"/>
  <c r="O20" i="17"/>
  <c r="P20" i="17" s="1"/>
  <c r="Q20" i="17" s="1"/>
  <c r="AH19" i="17"/>
  <c r="AI19" i="17" s="1"/>
  <c r="AG19" i="17"/>
  <c r="O19" i="17"/>
  <c r="P19" i="17" s="1"/>
  <c r="Q19" i="17" s="1"/>
  <c r="AH18" i="17"/>
  <c r="AI18" i="17" s="1"/>
  <c r="AG18" i="17"/>
  <c r="O18" i="17"/>
  <c r="P18" i="17" s="1"/>
  <c r="Q18" i="17" s="1"/>
  <c r="AH17" i="17"/>
  <c r="AG17" i="17"/>
  <c r="O17" i="17"/>
  <c r="K5" i="17" s="1"/>
  <c r="E41" i="17" s="1"/>
  <c r="Y6" i="17"/>
  <c r="AB5" i="17"/>
  <c r="Y5" i="17"/>
  <c r="N5" i="17"/>
  <c r="E5" i="17"/>
  <c r="E10" i="17" s="1"/>
  <c r="C103" i="16"/>
  <c r="C102" i="16"/>
  <c r="K45" i="16"/>
  <c r="J45" i="16"/>
  <c r="K44" i="16"/>
  <c r="J44" i="16"/>
  <c r="K41" i="16"/>
  <c r="J41" i="16"/>
  <c r="K40" i="16"/>
  <c r="J40" i="16"/>
  <c r="E40" i="16"/>
  <c r="AF33" i="16"/>
  <c r="AE33" i="16"/>
  <c r="AD33" i="16"/>
  <c r="AC33" i="16"/>
  <c r="AB33" i="16"/>
  <c r="AA33" i="16"/>
  <c r="Z33" i="16"/>
  <c r="Y33" i="16"/>
  <c r="X33" i="16"/>
  <c r="W33" i="16"/>
  <c r="N33" i="16"/>
  <c r="M33" i="16"/>
  <c r="L33" i="16"/>
  <c r="K33" i="16"/>
  <c r="J33" i="16"/>
  <c r="I33" i="16"/>
  <c r="H33" i="16"/>
  <c r="G33" i="16"/>
  <c r="F33" i="16"/>
  <c r="E33" i="16"/>
  <c r="AF32" i="16"/>
  <c r="AF34" i="16" s="1"/>
  <c r="AE32" i="16"/>
  <c r="AE34" i="16" s="1"/>
  <c r="AD32" i="16"/>
  <c r="AD34" i="16" s="1"/>
  <c r="AC32" i="16"/>
  <c r="AC34" i="16" s="1"/>
  <c r="AB32" i="16"/>
  <c r="AB34" i="16" s="1"/>
  <c r="AA32" i="16"/>
  <c r="AA34" i="16" s="1"/>
  <c r="Z32" i="16"/>
  <c r="Z34" i="16" s="1"/>
  <c r="Y32" i="16"/>
  <c r="Y34" i="16" s="1"/>
  <c r="X32" i="16"/>
  <c r="X34" i="16" s="1"/>
  <c r="W32" i="16"/>
  <c r="W34" i="16" s="1"/>
  <c r="N32" i="16"/>
  <c r="N34" i="16" s="1"/>
  <c r="M32" i="16"/>
  <c r="M34" i="16" s="1"/>
  <c r="L32" i="16"/>
  <c r="L34" i="16" s="1"/>
  <c r="K32" i="16"/>
  <c r="K34" i="16" s="1"/>
  <c r="J32" i="16"/>
  <c r="J34" i="16" s="1"/>
  <c r="I32" i="16"/>
  <c r="I34" i="16" s="1"/>
  <c r="H32" i="16"/>
  <c r="H34" i="16" s="1"/>
  <c r="G32" i="16"/>
  <c r="G34" i="16" s="1"/>
  <c r="F32" i="16"/>
  <c r="F34" i="16" s="1"/>
  <c r="E32" i="16"/>
  <c r="E34" i="16" s="1"/>
  <c r="AF31" i="16"/>
  <c r="AE31" i="16"/>
  <c r="AD31" i="16"/>
  <c r="AC31" i="16"/>
  <c r="AB31" i="16"/>
  <c r="AA31" i="16"/>
  <c r="Z31" i="16"/>
  <c r="Y31" i="16"/>
  <c r="X31" i="16"/>
  <c r="W31" i="16"/>
  <c r="N31" i="16"/>
  <c r="M31" i="16"/>
  <c r="L31" i="16"/>
  <c r="K31" i="16"/>
  <c r="J31" i="16"/>
  <c r="I31" i="16"/>
  <c r="H31" i="16"/>
  <c r="G31" i="16"/>
  <c r="F31" i="16"/>
  <c r="E31" i="16"/>
  <c r="AH25" i="16"/>
  <c r="AI25" i="16" s="1"/>
  <c r="AG25" i="16"/>
  <c r="O25" i="16"/>
  <c r="AH24" i="16"/>
  <c r="AI24" i="16" s="1"/>
  <c r="AG24" i="16"/>
  <c r="O24" i="16"/>
  <c r="AH23" i="16"/>
  <c r="AI23" i="16" s="1"/>
  <c r="AG23" i="16"/>
  <c r="O23" i="16"/>
  <c r="AH22" i="16"/>
  <c r="AI22" i="16" s="1"/>
  <c r="AG22" i="16"/>
  <c r="O22" i="16"/>
  <c r="AH21" i="16"/>
  <c r="AI21" i="16" s="1"/>
  <c r="AG21" i="16"/>
  <c r="O21" i="16"/>
  <c r="P21" i="16" s="1"/>
  <c r="Q21" i="16" s="1"/>
  <c r="AH20" i="16"/>
  <c r="AI20" i="16" s="1"/>
  <c r="AG20" i="16"/>
  <c r="O20" i="16"/>
  <c r="P20" i="16" s="1"/>
  <c r="Q20" i="16" s="1"/>
  <c r="AH19" i="16"/>
  <c r="AI19" i="16" s="1"/>
  <c r="AG19" i="16"/>
  <c r="O19" i="16"/>
  <c r="P19" i="16" s="1"/>
  <c r="Q19" i="16" s="1"/>
  <c r="AH18" i="16"/>
  <c r="AI18" i="16" s="1"/>
  <c r="AG18" i="16"/>
  <c r="O18" i="16"/>
  <c r="P18" i="16" s="1"/>
  <c r="Q18" i="16" s="1"/>
  <c r="AH17" i="16"/>
  <c r="AG17" i="16"/>
  <c r="O17" i="16"/>
  <c r="K5" i="16" s="1"/>
  <c r="E41" i="16" s="1"/>
  <c r="Y6" i="16"/>
  <c r="AB5" i="16"/>
  <c r="Y5" i="16"/>
  <c r="N5" i="16"/>
  <c r="E5" i="16"/>
  <c r="E10" i="16" s="1"/>
  <c r="C103" i="15"/>
  <c r="C102" i="15"/>
  <c r="K45" i="15"/>
  <c r="J45" i="15"/>
  <c r="K44" i="15"/>
  <c r="J44" i="15"/>
  <c r="K41" i="15"/>
  <c r="J41" i="15"/>
  <c r="K40" i="15"/>
  <c r="J40" i="15"/>
  <c r="E40" i="15"/>
  <c r="AF33" i="15"/>
  <c r="AE33" i="15"/>
  <c r="AD33" i="15"/>
  <c r="AC33" i="15"/>
  <c r="AB33" i="15"/>
  <c r="AA33" i="15"/>
  <c r="Z33" i="15"/>
  <c r="Y33" i="15"/>
  <c r="X33" i="15"/>
  <c r="W33" i="15"/>
  <c r="N33" i="15"/>
  <c r="M33" i="15"/>
  <c r="L33" i="15"/>
  <c r="K33" i="15"/>
  <c r="J33" i="15"/>
  <c r="I33" i="15"/>
  <c r="H33" i="15"/>
  <c r="G33" i="15"/>
  <c r="F33" i="15"/>
  <c r="E33" i="15"/>
  <c r="AF32" i="15"/>
  <c r="AF34" i="15" s="1"/>
  <c r="AE32" i="15"/>
  <c r="AE34" i="15" s="1"/>
  <c r="AD32" i="15"/>
  <c r="AD34" i="15" s="1"/>
  <c r="AC32" i="15"/>
  <c r="AC34" i="15" s="1"/>
  <c r="AB32" i="15"/>
  <c r="AB34" i="15" s="1"/>
  <c r="AA32" i="15"/>
  <c r="AA34" i="15" s="1"/>
  <c r="Z32" i="15"/>
  <c r="Z34" i="15" s="1"/>
  <c r="Y32" i="15"/>
  <c r="Y34" i="15" s="1"/>
  <c r="X32" i="15"/>
  <c r="X34" i="15" s="1"/>
  <c r="W32" i="15"/>
  <c r="W34" i="15" s="1"/>
  <c r="N32" i="15"/>
  <c r="N34" i="15" s="1"/>
  <c r="M32" i="15"/>
  <c r="M34" i="15" s="1"/>
  <c r="L32" i="15"/>
  <c r="L34" i="15" s="1"/>
  <c r="K32" i="15"/>
  <c r="K34" i="15" s="1"/>
  <c r="J32" i="15"/>
  <c r="J34" i="15" s="1"/>
  <c r="I32" i="15"/>
  <c r="I34" i="15" s="1"/>
  <c r="H32" i="15"/>
  <c r="H34" i="15" s="1"/>
  <c r="G32" i="15"/>
  <c r="G34" i="15" s="1"/>
  <c r="F32" i="15"/>
  <c r="F34" i="15" s="1"/>
  <c r="E32" i="15"/>
  <c r="E34" i="15" s="1"/>
  <c r="AF31" i="15"/>
  <c r="AE31" i="15"/>
  <c r="AD31" i="15"/>
  <c r="AC31" i="15"/>
  <c r="AB31" i="15"/>
  <c r="AA31" i="15"/>
  <c r="Z31" i="15"/>
  <c r="Y31" i="15"/>
  <c r="X31" i="15"/>
  <c r="W31" i="15"/>
  <c r="N31" i="15"/>
  <c r="M31" i="15"/>
  <c r="L31" i="15"/>
  <c r="K31" i="15"/>
  <c r="J31" i="15"/>
  <c r="I31" i="15"/>
  <c r="H31" i="15"/>
  <c r="G31" i="15"/>
  <c r="F31" i="15"/>
  <c r="E31" i="15"/>
  <c r="AH25" i="15"/>
  <c r="AI25" i="15" s="1"/>
  <c r="AG25" i="15"/>
  <c r="O25" i="15"/>
  <c r="AH24" i="15"/>
  <c r="AI24" i="15" s="1"/>
  <c r="AG24" i="15"/>
  <c r="O24" i="15"/>
  <c r="AH23" i="15"/>
  <c r="AI23" i="15" s="1"/>
  <c r="AG23" i="15"/>
  <c r="O23" i="15"/>
  <c r="AH22" i="15"/>
  <c r="AI22" i="15" s="1"/>
  <c r="AG22" i="15"/>
  <c r="O22" i="15"/>
  <c r="AH21" i="15"/>
  <c r="AI21" i="15" s="1"/>
  <c r="AG21" i="15"/>
  <c r="O21" i="15"/>
  <c r="P21" i="15" s="1"/>
  <c r="Q21" i="15" s="1"/>
  <c r="AH20" i="15"/>
  <c r="AI20" i="15" s="1"/>
  <c r="AG20" i="15"/>
  <c r="O20" i="15"/>
  <c r="P20" i="15" s="1"/>
  <c r="Q20" i="15" s="1"/>
  <c r="AH19" i="15"/>
  <c r="AI19" i="15" s="1"/>
  <c r="AG19" i="15"/>
  <c r="O19" i="15"/>
  <c r="P19" i="15" s="1"/>
  <c r="Q19" i="15" s="1"/>
  <c r="AH18" i="15"/>
  <c r="AI18" i="15" s="1"/>
  <c r="AG18" i="15"/>
  <c r="O18" i="15"/>
  <c r="P18" i="15" s="1"/>
  <c r="Q18" i="15" s="1"/>
  <c r="AH17" i="15"/>
  <c r="AG17" i="15"/>
  <c r="F41" i="15" s="1"/>
  <c r="F42" i="15" s="1"/>
  <c r="O17" i="15"/>
  <c r="K5" i="15" s="1"/>
  <c r="E41" i="15" s="1"/>
  <c r="Y6" i="15"/>
  <c r="AB5" i="15"/>
  <c r="Y5" i="15"/>
  <c r="N5" i="15"/>
  <c r="E5" i="15"/>
  <c r="E8" i="15" s="1"/>
  <c r="C103" i="14"/>
  <c r="C102" i="14"/>
  <c r="K45" i="14"/>
  <c r="J45" i="14"/>
  <c r="K44" i="14"/>
  <c r="J44" i="14"/>
  <c r="K41" i="14"/>
  <c r="J41" i="14"/>
  <c r="K40" i="14"/>
  <c r="J40" i="14"/>
  <c r="E40" i="14"/>
  <c r="AF33" i="14"/>
  <c r="AE33" i="14"/>
  <c r="AD33" i="14"/>
  <c r="AC33" i="14"/>
  <c r="AB33" i="14"/>
  <c r="AA33" i="14"/>
  <c r="Z33" i="14"/>
  <c r="Y33" i="14"/>
  <c r="X33" i="14"/>
  <c r="W33" i="14"/>
  <c r="N33" i="14"/>
  <c r="M33" i="14"/>
  <c r="L33" i="14"/>
  <c r="K33" i="14"/>
  <c r="J33" i="14"/>
  <c r="I33" i="14"/>
  <c r="H33" i="14"/>
  <c r="G33" i="14"/>
  <c r="F33" i="14"/>
  <c r="E33" i="14"/>
  <c r="AF32" i="14"/>
  <c r="AF34" i="14" s="1"/>
  <c r="AE32" i="14"/>
  <c r="AE34" i="14" s="1"/>
  <c r="AD32" i="14"/>
  <c r="AD34" i="14" s="1"/>
  <c r="AC32" i="14"/>
  <c r="AC34" i="14" s="1"/>
  <c r="AB32" i="14"/>
  <c r="AB34" i="14" s="1"/>
  <c r="AA32" i="14"/>
  <c r="AA34" i="14" s="1"/>
  <c r="Z32" i="14"/>
  <c r="Z34" i="14" s="1"/>
  <c r="Y32" i="14"/>
  <c r="Y34" i="14" s="1"/>
  <c r="X32" i="14"/>
  <c r="X34" i="14" s="1"/>
  <c r="W32" i="14"/>
  <c r="W34" i="14" s="1"/>
  <c r="N32" i="14"/>
  <c r="N34" i="14" s="1"/>
  <c r="M32" i="14"/>
  <c r="M34" i="14" s="1"/>
  <c r="L32" i="14"/>
  <c r="L34" i="14" s="1"/>
  <c r="K32" i="14"/>
  <c r="K34" i="14" s="1"/>
  <c r="J32" i="14"/>
  <c r="J34" i="14" s="1"/>
  <c r="I32" i="14"/>
  <c r="I34" i="14" s="1"/>
  <c r="H32" i="14"/>
  <c r="H34" i="14" s="1"/>
  <c r="G32" i="14"/>
  <c r="G34" i="14" s="1"/>
  <c r="F32" i="14"/>
  <c r="F34" i="14" s="1"/>
  <c r="E32" i="14"/>
  <c r="E34" i="14" s="1"/>
  <c r="AF31" i="14"/>
  <c r="AE31" i="14"/>
  <c r="AD31" i="14"/>
  <c r="AC31" i="14"/>
  <c r="AB31" i="14"/>
  <c r="AA31" i="14"/>
  <c r="Z31" i="14"/>
  <c r="Y31" i="14"/>
  <c r="X31" i="14"/>
  <c r="W31" i="14"/>
  <c r="N31" i="14"/>
  <c r="M31" i="14"/>
  <c r="L31" i="14"/>
  <c r="K31" i="14"/>
  <c r="J31" i="14"/>
  <c r="I31" i="14"/>
  <c r="H31" i="14"/>
  <c r="G31" i="14"/>
  <c r="F31" i="14"/>
  <c r="E31" i="14"/>
  <c r="AH25" i="14"/>
  <c r="AI25" i="14" s="1"/>
  <c r="AG25" i="14"/>
  <c r="O25" i="14"/>
  <c r="AH24" i="14"/>
  <c r="AI24" i="14" s="1"/>
  <c r="AG24" i="14"/>
  <c r="O24" i="14"/>
  <c r="AH23" i="14"/>
  <c r="AI23" i="14" s="1"/>
  <c r="AG23" i="14"/>
  <c r="O23" i="14"/>
  <c r="AH22" i="14"/>
  <c r="AI22" i="14" s="1"/>
  <c r="AG22" i="14"/>
  <c r="O22" i="14"/>
  <c r="AH21" i="14"/>
  <c r="AI21" i="14" s="1"/>
  <c r="AG21" i="14"/>
  <c r="O21" i="14"/>
  <c r="P21" i="14" s="1"/>
  <c r="Q21" i="14" s="1"/>
  <c r="AH20" i="14"/>
  <c r="AI20" i="14" s="1"/>
  <c r="AG20" i="14"/>
  <c r="O20" i="14"/>
  <c r="P20" i="14" s="1"/>
  <c r="Q20" i="14" s="1"/>
  <c r="AH19" i="14"/>
  <c r="AI19" i="14" s="1"/>
  <c r="AG19" i="14"/>
  <c r="O19" i="14"/>
  <c r="P19" i="14" s="1"/>
  <c r="Q19" i="14" s="1"/>
  <c r="AH18" i="14"/>
  <c r="AI18" i="14" s="1"/>
  <c r="AG18" i="14"/>
  <c r="O18" i="14"/>
  <c r="P18" i="14" s="1"/>
  <c r="Q18" i="14" s="1"/>
  <c r="AH17" i="14"/>
  <c r="AG17" i="14"/>
  <c r="O17" i="14"/>
  <c r="K5" i="14" s="1"/>
  <c r="E41" i="14" s="1"/>
  <c r="Y6" i="14"/>
  <c r="AB5" i="14"/>
  <c r="Y5" i="14"/>
  <c r="N5" i="14"/>
  <c r="E5" i="14"/>
  <c r="E8" i="14" s="1"/>
  <c r="C103" i="13"/>
  <c r="C102" i="13"/>
  <c r="K45" i="13"/>
  <c r="J45" i="13"/>
  <c r="K44" i="13"/>
  <c r="J44" i="13"/>
  <c r="K41" i="13"/>
  <c r="J41" i="13"/>
  <c r="K40" i="13"/>
  <c r="J40" i="13"/>
  <c r="E40" i="13"/>
  <c r="AF33" i="13"/>
  <c r="AE33" i="13"/>
  <c r="AD33" i="13"/>
  <c r="AC33" i="13"/>
  <c r="AB33" i="13"/>
  <c r="AA33" i="13"/>
  <c r="Z33" i="13"/>
  <c r="Y33" i="13"/>
  <c r="X33" i="13"/>
  <c r="W33" i="13"/>
  <c r="N33" i="13"/>
  <c r="M33" i="13"/>
  <c r="L33" i="13"/>
  <c r="K33" i="13"/>
  <c r="J33" i="13"/>
  <c r="I33" i="13"/>
  <c r="H33" i="13"/>
  <c r="G33" i="13"/>
  <c r="F33" i="13"/>
  <c r="E33" i="13"/>
  <c r="AF32" i="13"/>
  <c r="AF34" i="13" s="1"/>
  <c r="AE32" i="13"/>
  <c r="AE34" i="13" s="1"/>
  <c r="AD32" i="13"/>
  <c r="AD34" i="13" s="1"/>
  <c r="AC32" i="13"/>
  <c r="AC34" i="13" s="1"/>
  <c r="AB32" i="13"/>
  <c r="AB34" i="13" s="1"/>
  <c r="AA32" i="13"/>
  <c r="AA34" i="13" s="1"/>
  <c r="Z32" i="13"/>
  <c r="Z34" i="13" s="1"/>
  <c r="Y32" i="13"/>
  <c r="Y34" i="13" s="1"/>
  <c r="X32" i="13"/>
  <c r="X34" i="13" s="1"/>
  <c r="W32" i="13"/>
  <c r="W34" i="13" s="1"/>
  <c r="N32" i="13"/>
  <c r="N34" i="13" s="1"/>
  <c r="M32" i="13"/>
  <c r="M34" i="13" s="1"/>
  <c r="L32" i="13"/>
  <c r="L34" i="13" s="1"/>
  <c r="K32" i="13"/>
  <c r="K34" i="13" s="1"/>
  <c r="J32" i="13"/>
  <c r="J34" i="13" s="1"/>
  <c r="I32" i="13"/>
  <c r="I34" i="13" s="1"/>
  <c r="H32" i="13"/>
  <c r="H34" i="13" s="1"/>
  <c r="G32" i="13"/>
  <c r="G34" i="13" s="1"/>
  <c r="F32" i="13"/>
  <c r="F34" i="13" s="1"/>
  <c r="E32" i="13"/>
  <c r="E34" i="13" s="1"/>
  <c r="AF31" i="13"/>
  <c r="AE31" i="13"/>
  <c r="AD31" i="13"/>
  <c r="AC31" i="13"/>
  <c r="AB31" i="13"/>
  <c r="AA31" i="13"/>
  <c r="Z31" i="13"/>
  <c r="Y31" i="13"/>
  <c r="X31" i="13"/>
  <c r="W31" i="13"/>
  <c r="N31" i="13"/>
  <c r="M31" i="13"/>
  <c r="L31" i="13"/>
  <c r="K31" i="13"/>
  <c r="J31" i="13"/>
  <c r="I31" i="13"/>
  <c r="H31" i="13"/>
  <c r="G31" i="13"/>
  <c r="F31" i="13"/>
  <c r="E31" i="13"/>
  <c r="AH25" i="13"/>
  <c r="AI25" i="13" s="1"/>
  <c r="AG25" i="13"/>
  <c r="O25" i="13"/>
  <c r="AH24" i="13"/>
  <c r="AI24" i="13" s="1"/>
  <c r="AG24" i="13"/>
  <c r="O24" i="13"/>
  <c r="AH23" i="13"/>
  <c r="AI23" i="13" s="1"/>
  <c r="AG23" i="13"/>
  <c r="O23" i="13"/>
  <c r="AH22" i="13"/>
  <c r="AI22" i="13" s="1"/>
  <c r="AG22" i="13"/>
  <c r="O22" i="13"/>
  <c r="AH21" i="13"/>
  <c r="AI21" i="13" s="1"/>
  <c r="AG21" i="13"/>
  <c r="O21" i="13"/>
  <c r="P21" i="13" s="1"/>
  <c r="Q21" i="13" s="1"/>
  <c r="AH20" i="13"/>
  <c r="AI20" i="13" s="1"/>
  <c r="AG20" i="13"/>
  <c r="O20" i="13"/>
  <c r="P20" i="13" s="1"/>
  <c r="Q20" i="13" s="1"/>
  <c r="AH19" i="13"/>
  <c r="AI19" i="13" s="1"/>
  <c r="AG19" i="13"/>
  <c r="O19" i="13"/>
  <c r="P19" i="13" s="1"/>
  <c r="Q19" i="13" s="1"/>
  <c r="AH18" i="13"/>
  <c r="AI18" i="13" s="1"/>
  <c r="AG18" i="13"/>
  <c r="O18" i="13"/>
  <c r="P18" i="13" s="1"/>
  <c r="Q18" i="13" s="1"/>
  <c r="AH17" i="13"/>
  <c r="AG17" i="13"/>
  <c r="F41" i="13" s="1"/>
  <c r="F42" i="13" s="1"/>
  <c r="O17" i="13"/>
  <c r="K5" i="13" s="1"/>
  <c r="E41" i="13" s="1"/>
  <c r="Y6" i="13"/>
  <c r="AB5" i="13"/>
  <c r="Y5" i="13"/>
  <c r="N5" i="13"/>
  <c r="E5" i="13"/>
  <c r="E11" i="13" s="1"/>
  <c r="C103" i="12"/>
  <c r="C102" i="12"/>
  <c r="K45" i="12"/>
  <c r="J45" i="12"/>
  <c r="K44" i="12"/>
  <c r="J44" i="12"/>
  <c r="K41" i="12"/>
  <c r="J41" i="12"/>
  <c r="K40" i="12"/>
  <c r="J40" i="12"/>
  <c r="E40" i="12"/>
  <c r="AF33" i="12"/>
  <c r="AE33" i="12"/>
  <c r="AD33" i="12"/>
  <c r="AC33" i="12"/>
  <c r="AB33" i="12"/>
  <c r="AA33" i="12"/>
  <c r="Z33" i="12"/>
  <c r="Y33" i="12"/>
  <c r="X33" i="12"/>
  <c r="W33" i="12"/>
  <c r="N33" i="12"/>
  <c r="M33" i="12"/>
  <c r="L33" i="12"/>
  <c r="K33" i="12"/>
  <c r="J33" i="12"/>
  <c r="I33" i="12"/>
  <c r="H33" i="12"/>
  <c r="G33" i="12"/>
  <c r="F33" i="12"/>
  <c r="E33" i="12"/>
  <c r="AF32" i="12"/>
  <c r="AF34" i="12" s="1"/>
  <c r="AE32" i="12"/>
  <c r="AE34" i="12" s="1"/>
  <c r="AD32" i="12"/>
  <c r="AD34" i="12" s="1"/>
  <c r="AC32" i="12"/>
  <c r="AC34" i="12" s="1"/>
  <c r="AB32" i="12"/>
  <c r="AB34" i="12" s="1"/>
  <c r="AA32" i="12"/>
  <c r="AA34" i="12" s="1"/>
  <c r="Z32" i="12"/>
  <c r="Z34" i="12" s="1"/>
  <c r="Y32" i="12"/>
  <c r="Y34" i="12" s="1"/>
  <c r="X32" i="12"/>
  <c r="X34" i="12" s="1"/>
  <c r="W32" i="12"/>
  <c r="W34" i="12" s="1"/>
  <c r="N32" i="12"/>
  <c r="N34" i="12" s="1"/>
  <c r="M32" i="12"/>
  <c r="M34" i="12" s="1"/>
  <c r="L32" i="12"/>
  <c r="L34" i="12" s="1"/>
  <c r="K32" i="12"/>
  <c r="K34" i="12" s="1"/>
  <c r="J32" i="12"/>
  <c r="J34" i="12" s="1"/>
  <c r="I32" i="12"/>
  <c r="I34" i="12" s="1"/>
  <c r="H32" i="12"/>
  <c r="H34" i="12" s="1"/>
  <c r="G32" i="12"/>
  <c r="G34" i="12" s="1"/>
  <c r="F32" i="12"/>
  <c r="F34" i="12" s="1"/>
  <c r="E32" i="12"/>
  <c r="E34" i="12" s="1"/>
  <c r="AF31" i="12"/>
  <c r="AE31" i="12"/>
  <c r="AD31" i="12"/>
  <c r="AC31" i="12"/>
  <c r="AB31" i="12"/>
  <c r="AA31" i="12"/>
  <c r="Z31" i="12"/>
  <c r="Y31" i="12"/>
  <c r="X31" i="12"/>
  <c r="W31" i="12"/>
  <c r="N31" i="12"/>
  <c r="M31" i="12"/>
  <c r="L31" i="12"/>
  <c r="K31" i="12"/>
  <c r="J31" i="12"/>
  <c r="I31" i="12"/>
  <c r="H31" i="12"/>
  <c r="G31" i="12"/>
  <c r="F31" i="12"/>
  <c r="E31" i="12"/>
  <c r="AH25" i="12"/>
  <c r="AI25" i="12" s="1"/>
  <c r="AG25" i="12"/>
  <c r="O25" i="12"/>
  <c r="AH24" i="12"/>
  <c r="AI24" i="12" s="1"/>
  <c r="AG24" i="12"/>
  <c r="O24" i="12"/>
  <c r="AH23" i="12"/>
  <c r="AI23" i="12" s="1"/>
  <c r="AG23" i="12"/>
  <c r="O23" i="12"/>
  <c r="AH22" i="12"/>
  <c r="AI22" i="12" s="1"/>
  <c r="AG22" i="12"/>
  <c r="O22" i="12"/>
  <c r="AH21" i="12"/>
  <c r="AI21" i="12" s="1"/>
  <c r="AG21" i="12"/>
  <c r="O21" i="12"/>
  <c r="P21" i="12" s="1"/>
  <c r="Q21" i="12" s="1"/>
  <c r="AH20" i="12"/>
  <c r="AI20" i="12" s="1"/>
  <c r="AG20" i="12"/>
  <c r="O20" i="12"/>
  <c r="P20" i="12" s="1"/>
  <c r="Q20" i="12" s="1"/>
  <c r="AH19" i="12"/>
  <c r="AI19" i="12" s="1"/>
  <c r="AG19" i="12"/>
  <c r="O19" i="12"/>
  <c r="P19" i="12" s="1"/>
  <c r="Q19" i="12" s="1"/>
  <c r="AH18" i="12"/>
  <c r="AI18" i="12" s="1"/>
  <c r="AG18" i="12"/>
  <c r="O18" i="12"/>
  <c r="P18" i="12" s="1"/>
  <c r="Q18" i="12" s="1"/>
  <c r="AH17" i="12"/>
  <c r="AG17" i="12"/>
  <c r="F41" i="12" s="1"/>
  <c r="F42" i="12" s="1"/>
  <c r="O17" i="12"/>
  <c r="K5" i="12" s="1"/>
  <c r="E41" i="12" s="1"/>
  <c r="Y6" i="12"/>
  <c r="AB5" i="12"/>
  <c r="Y5" i="12"/>
  <c r="N5" i="12"/>
  <c r="E5" i="12"/>
  <c r="E8" i="12" s="1"/>
  <c r="P22" i="12" s="1"/>
  <c r="Q22" i="12" s="1"/>
  <c r="C103" i="11"/>
  <c r="C102" i="11"/>
  <c r="K45" i="11"/>
  <c r="J45" i="11"/>
  <c r="K44" i="11"/>
  <c r="J44" i="11"/>
  <c r="K41" i="11"/>
  <c r="J41" i="11"/>
  <c r="K40" i="11"/>
  <c r="J40" i="11"/>
  <c r="E40" i="11"/>
  <c r="AF33" i="11"/>
  <c r="AE33" i="11"/>
  <c r="AD33" i="11"/>
  <c r="AC33" i="11"/>
  <c r="AB33" i="11"/>
  <c r="AA33" i="11"/>
  <c r="Z33" i="11"/>
  <c r="Y33" i="11"/>
  <c r="X33" i="11"/>
  <c r="W33" i="11"/>
  <c r="N33" i="11"/>
  <c r="M33" i="11"/>
  <c r="L33" i="11"/>
  <c r="K33" i="11"/>
  <c r="J33" i="11"/>
  <c r="I33" i="11"/>
  <c r="H33" i="11"/>
  <c r="G33" i="11"/>
  <c r="F33" i="11"/>
  <c r="E33" i="11"/>
  <c r="AF32" i="11"/>
  <c r="AF34" i="11" s="1"/>
  <c r="AE32" i="11"/>
  <c r="AE34" i="11" s="1"/>
  <c r="AD32" i="11"/>
  <c r="AD34" i="11" s="1"/>
  <c r="AC32" i="11"/>
  <c r="AC34" i="11" s="1"/>
  <c r="AB32" i="11"/>
  <c r="AB34" i="11" s="1"/>
  <c r="AA32" i="11"/>
  <c r="AA34" i="11" s="1"/>
  <c r="Z32" i="11"/>
  <c r="Z34" i="11" s="1"/>
  <c r="Y32" i="11"/>
  <c r="Y34" i="11" s="1"/>
  <c r="X32" i="11"/>
  <c r="X34" i="11" s="1"/>
  <c r="W32" i="11"/>
  <c r="W34" i="11" s="1"/>
  <c r="N32" i="11"/>
  <c r="N34" i="11" s="1"/>
  <c r="M32" i="11"/>
  <c r="M34" i="11" s="1"/>
  <c r="L32" i="11"/>
  <c r="L34" i="11" s="1"/>
  <c r="K32" i="11"/>
  <c r="K34" i="11" s="1"/>
  <c r="J32" i="11"/>
  <c r="J34" i="11" s="1"/>
  <c r="I32" i="11"/>
  <c r="I34" i="11" s="1"/>
  <c r="H32" i="11"/>
  <c r="H34" i="11" s="1"/>
  <c r="G32" i="11"/>
  <c r="G34" i="11" s="1"/>
  <c r="F32" i="11"/>
  <c r="F34" i="11" s="1"/>
  <c r="E32" i="11"/>
  <c r="E34" i="11" s="1"/>
  <c r="AF31" i="11"/>
  <c r="AE31" i="11"/>
  <c r="AD31" i="11"/>
  <c r="AC31" i="11"/>
  <c r="AB31" i="11"/>
  <c r="AA31" i="11"/>
  <c r="Z31" i="11"/>
  <c r="Y31" i="11"/>
  <c r="X31" i="11"/>
  <c r="W31" i="11"/>
  <c r="N31" i="11"/>
  <c r="M31" i="11"/>
  <c r="L31" i="11"/>
  <c r="K31" i="11"/>
  <c r="J31" i="11"/>
  <c r="I31" i="11"/>
  <c r="H31" i="11"/>
  <c r="G31" i="11"/>
  <c r="F31" i="11"/>
  <c r="E31" i="11"/>
  <c r="AH25" i="11"/>
  <c r="AI25" i="11" s="1"/>
  <c r="AG25" i="11"/>
  <c r="O25" i="11"/>
  <c r="AH24" i="11"/>
  <c r="AI24" i="11" s="1"/>
  <c r="AG24" i="11"/>
  <c r="O24" i="11"/>
  <c r="AH23" i="11"/>
  <c r="AI23" i="11" s="1"/>
  <c r="AG23" i="11"/>
  <c r="O23" i="11"/>
  <c r="AH22" i="11"/>
  <c r="AI22" i="11" s="1"/>
  <c r="AG22" i="11"/>
  <c r="O22" i="11"/>
  <c r="AH21" i="11"/>
  <c r="AI21" i="11" s="1"/>
  <c r="AG21" i="11"/>
  <c r="O21" i="11"/>
  <c r="P21" i="11" s="1"/>
  <c r="Q21" i="11" s="1"/>
  <c r="AH20" i="11"/>
  <c r="AI20" i="11" s="1"/>
  <c r="AG20" i="11"/>
  <c r="O20" i="11"/>
  <c r="P20" i="11" s="1"/>
  <c r="Q20" i="11" s="1"/>
  <c r="AH19" i="11"/>
  <c r="AI19" i="11" s="1"/>
  <c r="AG19" i="11"/>
  <c r="O19" i="11"/>
  <c r="P19" i="11" s="1"/>
  <c r="Q19" i="11" s="1"/>
  <c r="AH18" i="11"/>
  <c r="AI18" i="11" s="1"/>
  <c r="AG18" i="11"/>
  <c r="P18" i="11"/>
  <c r="Q18" i="11" s="1"/>
  <c r="O18" i="11"/>
  <c r="AH17" i="11"/>
  <c r="AG17" i="11"/>
  <c r="O17" i="11"/>
  <c r="K5" i="11" s="1"/>
  <c r="E41" i="11" s="1"/>
  <c r="Y6" i="11"/>
  <c r="AB5" i="11"/>
  <c r="Y5" i="11"/>
  <c r="N5" i="11"/>
  <c r="E5" i="11"/>
  <c r="E7" i="11" s="1"/>
  <c r="C103" i="10"/>
  <c r="C102" i="10"/>
  <c r="K45" i="10"/>
  <c r="J45" i="10"/>
  <c r="K44" i="10"/>
  <c r="J44" i="10"/>
  <c r="K41" i="10"/>
  <c r="J41" i="10"/>
  <c r="K40" i="10"/>
  <c r="J40" i="10"/>
  <c r="E40" i="10"/>
  <c r="AF33" i="10"/>
  <c r="AE33" i="10"/>
  <c r="AD33" i="10"/>
  <c r="AC33" i="10"/>
  <c r="AB33" i="10"/>
  <c r="AA33" i="10"/>
  <c r="Z33" i="10"/>
  <c r="Y33" i="10"/>
  <c r="X33" i="10"/>
  <c r="W33" i="10"/>
  <c r="N33" i="10"/>
  <c r="M33" i="10"/>
  <c r="L33" i="10"/>
  <c r="K33" i="10"/>
  <c r="J33" i="10"/>
  <c r="I33" i="10"/>
  <c r="H33" i="10"/>
  <c r="G33" i="10"/>
  <c r="F33" i="10"/>
  <c r="E33" i="10"/>
  <c r="AF32" i="10"/>
  <c r="AF34" i="10" s="1"/>
  <c r="AE32" i="10"/>
  <c r="AE34" i="10" s="1"/>
  <c r="AD32" i="10"/>
  <c r="AD34" i="10" s="1"/>
  <c r="AC32" i="10"/>
  <c r="AC34" i="10" s="1"/>
  <c r="AB32" i="10"/>
  <c r="AB34" i="10" s="1"/>
  <c r="AA32" i="10"/>
  <c r="AA34" i="10" s="1"/>
  <c r="Z32" i="10"/>
  <c r="Z34" i="10" s="1"/>
  <c r="Y32" i="10"/>
  <c r="Y34" i="10" s="1"/>
  <c r="X32" i="10"/>
  <c r="X34" i="10" s="1"/>
  <c r="W32" i="10"/>
  <c r="W34" i="10" s="1"/>
  <c r="N32" i="10"/>
  <c r="N34" i="10" s="1"/>
  <c r="M32" i="10"/>
  <c r="M34" i="10" s="1"/>
  <c r="L32" i="10"/>
  <c r="L34" i="10" s="1"/>
  <c r="K32" i="10"/>
  <c r="K34" i="10" s="1"/>
  <c r="J32" i="10"/>
  <c r="J34" i="10" s="1"/>
  <c r="I32" i="10"/>
  <c r="I34" i="10" s="1"/>
  <c r="H32" i="10"/>
  <c r="H34" i="10" s="1"/>
  <c r="G32" i="10"/>
  <c r="G34" i="10" s="1"/>
  <c r="F32" i="10"/>
  <c r="F34" i="10" s="1"/>
  <c r="E32" i="10"/>
  <c r="E34" i="10" s="1"/>
  <c r="AF31" i="10"/>
  <c r="AE31" i="10"/>
  <c r="AD31" i="10"/>
  <c r="AC31" i="10"/>
  <c r="AB31" i="10"/>
  <c r="AA31" i="10"/>
  <c r="Z31" i="10"/>
  <c r="Y31" i="10"/>
  <c r="X31" i="10"/>
  <c r="W31" i="10"/>
  <c r="N31" i="10"/>
  <c r="M31" i="10"/>
  <c r="L31" i="10"/>
  <c r="K31" i="10"/>
  <c r="J31" i="10"/>
  <c r="I31" i="10"/>
  <c r="H31" i="10"/>
  <c r="G31" i="10"/>
  <c r="F31" i="10"/>
  <c r="E31" i="10"/>
  <c r="AH25" i="10"/>
  <c r="AI25" i="10" s="1"/>
  <c r="AG25" i="10"/>
  <c r="O25" i="10"/>
  <c r="AH24" i="10"/>
  <c r="AI24" i="10" s="1"/>
  <c r="AG24" i="10"/>
  <c r="O24" i="10"/>
  <c r="AH23" i="10"/>
  <c r="AI23" i="10" s="1"/>
  <c r="AG23" i="10"/>
  <c r="O23" i="10"/>
  <c r="AH22" i="10"/>
  <c r="AI22" i="10" s="1"/>
  <c r="AG22" i="10"/>
  <c r="O22" i="10"/>
  <c r="AH21" i="10"/>
  <c r="AI21" i="10" s="1"/>
  <c r="AG21" i="10"/>
  <c r="O21" i="10"/>
  <c r="P21" i="10" s="1"/>
  <c r="Q21" i="10" s="1"/>
  <c r="AH20" i="10"/>
  <c r="AI20" i="10" s="1"/>
  <c r="AG20" i="10"/>
  <c r="O20" i="10"/>
  <c r="P20" i="10" s="1"/>
  <c r="Q20" i="10" s="1"/>
  <c r="AH19" i="10"/>
  <c r="AI19" i="10" s="1"/>
  <c r="AG19" i="10"/>
  <c r="O19" i="10"/>
  <c r="P19" i="10" s="1"/>
  <c r="Q19" i="10" s="1"/>
  <c r="AH18" i="10"/>
  <c r="AI18" i="10" s="1"/>
  <c r="AG18" i="10"/>
  <c r="O18" i="10"/>
  <c r="P18" i="10" s="1"/>
  <c r="Q18" i="10" s="1"/>
  <c r="AH17" i="10"/>
  <c r="AG17" i="10"/>
  <c r="O17" i="10"/>
  <c r="K5" i="10" s="1"/>
  <c r="E41" i="10" s="1"/>
  <c r="Y6" i="10"/>
  <c r="AB5" i="10"/>
  <c r="Y5" i="10"/>
  <c r="N5" i="10"/>
  <c r="E5" i="10"/>
  <c r="E8" i="10" s="1"/>
  <c r="C103" i="9"/>
  <c r="C102" i="9"/>
  <c r="K45" i="9"/>
  <c r="J45" i="9"/>
  <c r="K44" i="9"/>
  <c r="J44" i="9"/>
  <c r="K41" i="9"/>
  <c r="J41" i="9"/>
  <c r="K40" i="9"/>
  <c r="J40" i="9"/>
  <c r="E40" i="9"/>
  <c r="AF33" i="9"/>
  <c r="AE33" i="9"/>
  <c r="AD33" i="9"/>
  <c r="AC33" i="9"/>
  <c r="AB33" i="9"/>
  <c r="AA33" i="9"/>
  <c r="Z33" i="9"/>
  <c r="Y33" i="9"/>
  <c r="X33" i="9"/>
  <c r="W33" i="9"/>
  <c r="N33" i="9"/>
  <c r="M33" i="9"/>
  <c r="L33" i="9"/>
  <c r="K33" i="9"/>
  <c r="J33" i="9"/>
  <c r="I33" i="9"/>
  <c r="H33" i="9"/>
  <c r="G33" i="9"/>
  <c r="F33" i="9"/>
  <c r="E33" i="9"/>
  <c r="AF32" i="9"/>
  <c r="AF34" i="9" s="1"/>
  <c r="AE32" i="9"/>
  <c r="AE34" i="9" s="1"/>
  <c r="AD32" i="9"/>
  <c r="AD34" i="9" s="1"/>
  <c r="AC32" i="9"/>
  <c r="AC34" i="9" s="1"/>
  <c r="AB32" i="9"/>
  <c r="AB34" i="9" s="1"/>
  <c r="AA32" i="9"/>
  <c r="AA34" i="9" s="1"/>
  <c r="Z32" i="9"/>
  <c r="Z34" i="9" s="1"/>
  <c r="Y32" i="9"/>
  <c r="Y34" i="9" s="1"/>
  <c r="X32" i="9"/>
  <c r="X34" i="9" s="1"/>
  <c r="W32" i="9"/>
  <c r="N32" i="9"/>
  <c r="N34" i="9" s="1"/>
  <c r="M32" i="9"/>
  <c r="M34" i="9" s="1"/>
  <c r="L32" i="9"/>
  <c r="L34" i="9" s="1"/>
  <c r="K32" i="9"/>
  <c r="K34" i="9" s="1"/>
  <c r="J32" i="9"/>
  <c r="J34" i="9" s="1"/>
  <c r="I32" i="9"/>
  <c r="I34" i="9" s="1"/>
  <c r="H32" i="9"/>
  <c r="H34" i="9" s="1"/>
  <c r="G32" i="9"/>
  <c r="G34" i="9" s="1"/>
  <c r="F32" i="9"/>
  <c r="F34" i="9" s="1"/>
  <c r="E32" i="9"/>
  <c r="E34" i="9" s="1"/>
  <c r="AF31" i="9"/>
  <c r="AE31" i="9"/>
  <c r="AD31" i="9"/>
  <c r="AC31" i="9"/>
  <c r="AB31" i="9"/>
  <c r="AA31" i="9"/>
  <c r="Z31" i="9"/>
  <c r="Y31" i="9"/>
  <c r="X31" i="9"/>
  <c r="W31" i="9"/>
  <c r="N31" i="9"/>
  <c r="M31" i="9"/>
  <c r="L31" i="9"/>
  <c r="K31" i="9"/>
  <c r="J31" i="9"/>
  <c r="I31" i="9"/>
  <c r="H31" i="9"/>
  <c r="G31" i="9"/>
  <c r="F31" i="9"/>
  <c r="E31" i="9"/>
  <c r="AH25" i="9"/>
  <c r="AI25" i="9" s="1"/>
  <c r="AG25" i="9"/>
  <c r="O25" i="9"/>
  <c r="AH24" i="9"/>
  <c r="AI24" i="9" s="1"/>
  <c r="AG24" i="9"/>
  <c r="O24" i="9"/>
  <c r="AH23" i="9"/>
  <c r="AI23" i="9" s="1"/>
  <c r="AG23" i="9"/>
  <c r="O23" i="9"/>
  <c r="AH22" i="9"/>
  <c r="AI22" i="9" s="1"/>
  <c r="AG22" i="9"/>
  <c r="O22" i="9"/>
  <c r="AH21" i="9"/>
  <c r="AI21" i="9" s="1"/>
  <c r="AG21" i="9"/>
  <c r="O21" i="9"/>
  <c r="P21" i="9" s="1"/>
  <c r="Q21" i="9" s="1"/>
  <c r="AH20" i="9"/>
  <c r="AI20" i="9" s="1"/>
  <c r="AG20" i="9"/>
  <c r="O20" i="9"/>
  <c r="P20" i="9" s="1"/>
  <c r="Q20" i="9" s="1"/>
  <c r="AH19" i="9"/>
  <c r="AI19" i="9" s="1"/>
  <c r="AG19" i="9"/>
  <c r="O19" i="9"/>
  <c r="P19" i="9" s="1"/>
  <c r="Q19" i="9" s="1"/>
  <c r="AH18" i="9"/>
  <c r="AI18" i="9" s="1"/>
  <c r="AG18" i="9"/>
  <c r="O18" i="9"/>
  <c r="P18" i="9" s="1"/>
  <c r="Q18" i="9" s="1"/>
  <c r="AH17" i="9"/>
  <c r="AG17" i="9"/>
  <c r="O17" i="9"/>
  <c r="K5" i="9" s="1"/>
  <c r="E41" i="9" s="1"/>
  <c r="Y6" i="9"/>
  <c r="AB5" i="9"/>
  <c r="Y5" i="9"/>
  <c r="N5" i="9"/>
  <c r="E5" i="9"/>
  <c r="E7" i="9" s="1"/>
  <c r="C103" i="8"/>
  <c r="C102" i="8"/>
  <c r="K45" i="8"/>
  <c r="J45" i="8"/>
  <c r="K44" i="8"/>
  <c r="J44" i="8"/>
  <c r="K41" i="8"/>
  <c r="J41" i="8"/>
  <c r="K40" i="8"/>
  <c r="J40" i="8"/>
  <c r="E40" i="8"/>
  <c r="AF33" i="8"/>
  <c r="AE33" i="8"/>
  <c r="AD33" i="8"/>
  <c r="AC33" i="8"/>
  <c r="AB33" i="8"/>
  <c r="AA33" i="8"/>
  <c r="Z33" i="8"/>
  <c r="Y33" i="8"/>
  <c r="X33" i="8"/>
  <c r="W33" i="8"/>
  <c r="N33" i="8"/>
  <c r="M33" i="8"/>
  <c r="L33" i="8"/>
  <c r="K33" i="8"/>
  <c r="J33" i="8"/>
  <c r="I33" i="8"/>
  <c r="H33" i="8"/>
  <c r="G33" i="8"/>
  <c r="F33" i="8"/>
  <c r="E33" i="8"/>
  <c r="AF32" i="8"/>
  <c r="AF34" i="8" s="1"/>
  <c r="AE32" i="8"/>
  <c r="AE34" i="8" s="1"/>
  <c r="AD32" i="8"/>
  <c r="AD34" i="8" s="1"/>
  <c r="AC32" i="8"/>
  <c r="AC34" i="8" s="1"/>
  <c r="AB32" i="8"/>
  <c r="AB34" i="8" s="1"/>
  <c r="AA32" i="8"/>
  <c r="AA34" i="8" s="1"/>
  <c r="Z32" i="8"/>
  <c r="Z34" i="8" s="1"/>
  <c r="Y32" i="8"/>
  <c r="Y34" i="8" s="1"/>
  <c r="X32" i="8"/>
  <c r="X34" i="8" s="1"/>
  <c r="W32" i="8"/>
  <c r="W34" i="8" s="1"/>
  <c r="N32" i="8"/>
  <c r="N34" i="8" s="1"/>
  <c r="M32" i="8"/>
  <c r="M34" i="8" s="1"/>
  <c r="L32" i="8"/>
  <c r="L34" i="8" s="1"/>
  <c r="K32" i="8"/>
  <c r="K34" i="8" s="1"/>
  <c r="J32" i="8"/>
  <c r="J34" i="8" s="1"/>
  <c r="I32" i="8"/>
  <c r="I34" i="8" s="1"/>
  <c r="H32" i="8"/>
  <c r="H34" i="8" s="1"/>
  <c r="G32" i="8"/>
  <c r="G34" i="8" s="1"/>
  <c r="F32" i="8"/>
  <c r="E32" i="8"/>
  <c r="E34" i="8" s="1"/>
  <c r="AF31" i="8"/>
  <c r="AE31" i="8"/>
  <c r="AD31" i="8"/>
  <c r="AC31" i="8"/>
  <c r="AB31" i="8"/>
  <c r="AA31" i="8"/>
  <c r="Z31" i="8"/>
  <c r="Y31" i="8"/>
  <c r="X31" i="8"/>
  <c r="W31" i="8"/>
  <c r="N31" i="8"/>
  <c r="M31" i="8"/>
  <c r="L31" i="8"/>
  <c r="K31" i="8"/>
  <c r="J31" i="8"/>
  <c r="I31" i="8"/>
  <c r="H31" i="8"/>
  <c r="G31" i="8"/>
  <c r="F31" i="8"/>
  <c r="E31" i="8"/>
  <c r="AH25" i="8"/>
  <c r="AI25" i="8" s="1"/>
  <c r="AG25" i="8"/>
  <c r="O25" i="8"/>
  <c r="AH24" i="8"/>
  <c r="AI24" i="8" s="1"/>
  <c r="AG24" i="8"/>
  <c r="O24" i="8"/>
  <c r="AH23" i="8"/>
  <c r="AI23" i="8" s="1"/>
  <c r="AG23" i="8"/>
  <c r="O23" i="8"/>
  <c r="AH22" i="8"/>
  <c r="AI22" i="8" s="1"/>
  <c r="AG22" i="8"/>
  <c r="O22" i="8"/>
  <c r="AH21" i="8"/>
  <c r="AI21" i="8" s="1"/>
  <c r="AG21" i="8"/>
  <c r="O21" i="8"/>
  <c r="P21" i="8" s="1"/>
  <c r="Q21" i="8" s="1"/>
  <c r="AH20" i="8"/>
  <c r="AI20" i="8" s="1"/>
  <c r="AG20" i="8"/>
  <c r="O20" i="8"/>
  <c r="P20" i="8" s="1"/>
  <c r="Q20" i="8" s="1"/>
  <c r="AH19" i="8"/>
  <c r="AI19" i="8" s="1"/>
  <c r="AG19" i="8"/>
  <c r="O19" i="8"/>
  <c r="P19" i="8" s="1"/>
  <c r="Q19" i="8" s="1"/>
  <c r="AH18" i="8"/>
  <c r="AI18" i="8" s="1"/>
  <c r="AG18" i="8"/>
  <c r="O18" i="8"/>
  <c r="P18" i="8" s="1"/>
  <c r="Q18" i="8" s="1"/>
  <c r="AH17" i="8"/>
  <c r="AG17" i="8"/>
  <c r="F41" i="8" s="1"/>
  <c r="F42" i="8" s="1"/>
  <c r="O17" i="8"/>
  <c r="K5" i="8" s="1"/>
  <c r="E41" i="8" s="1"/>
  <c r="Y6" i="8"/>
  <c r="AB5" i="8"/>
  <c r="Y5" i="8"/>
  <c r="N5" i="8"/>
  <c r="E5" i="8"/>
  <c r="E8" i="8" s="1"/>
  <c r="C103" i="7"/>
  <c r="C102" i="7"/>
  <c r="K45" i="7"/>
  <c r="J45" i="7"/>
  <c r="K44" i="7"/>
  <c r="J44" i="7"/>
  <c r="K41" i="7"/>
  <c r="J41" i="7"/>
  <c r="K40" i="7"/>
  <c r="J40" i="7"/>
  <c r="E40" i="7"/>
  <c r="AF33" i="7"/>
  <c r="AE33" i="7"/>
  <c r="AD33" i="7"/>
  <c r="AC33" i="7"/>
  <c r="AB33" i="7"/>
  <c r="AA33" i="7"/>
  <c r="Z33" i="7"/>
  <c r="Y33" i="7"/>
  <c r="X33" i="7"/>
  <c r="W33" i="7"/>
  <c r="N33" i="7"/>
  <c r="M33" i="7"/>
  <c r="L33" i="7"/>
  <c r="K33" i="7"/>
  <c r="J33" i="7"/>
  <c r="I33" i="7"/>
  <c r="H33" i="7"/>
  <c r="G33" i="7"/>
  <c r="F33" i="7"/>
  <c r="E33" i="7"/>
  <c r="AF32" i="7"/>
  <c r="AF34" i="7" s="1"/>
  <c r="AE32" i="7"/>
  <c r="AE34" i="7" s="1"/>
  <c r="AD32" i="7"/>
  <c r="AD34" i="7" s="1"/>
  <c r="AC32" i="7"/>
  <c r="AC34" i="7" s="1"/>
  <c r="AB32" i="7"/>
  <c r="AB34" i="7" s="1"/>
  <c r="AA32" i="7"/>
  <c r="AA34" i="7" s="1"/>
  <c r="Z32" i="7"/>
  <c r="Z34" i="7" s="1"/>
  <c r="Y32" i="7"/>
  <c r="Y34" i="7" s="1"/>
  <c r="X32" i="7"/>
  <c r="X34" i="7" s="1"/>
  <c r="W32" i="7"/>
  <c r="W34" i="7" s="1"/>
  <c r="N32" i="7"/>
  <c r="N34" i="7" s="1"/>
  <c r="M32" i="7"/>
  <c r="M34" i="7" s="1"/>
  <c r="L32" i="7"/>
  <c r="L34" i="7" s="1"/>
  <c r="K32" i="7"/>
  <c r="K34" i="7" s="1"/>
  <c r="J32" i="7"/>
  <c r="J34" i="7" s="1"/>
  <c r="I32" i="7"/>
  <c r="I34" i="7" s="1"/>
  <c r="H32" i="7"/>
  <c r="H34" i="7" s="1"/>
  <c r="G32" i="7"/>
  <c r="G34" i="7" s="1"/>
  <c r="F32" i="7"/>
  <c r="F34" i="7" s="1"/>
  <c r="E32" i="7"/>
  <c r="E34" i="7" s="1"/>
  <c r="AF31" i="7"/>
  <c r="AE31" i="7"/>
  <c r="AD31" i="7"/>
  <c r="AC31" i="7"/>
  <c r="AB31" i="7"/>
  <c r="AA31" i="7"/>
  <c r="Z31" i="7"/>
  <c r="Y31" i="7"/>
  <c r="X31" i="7"/>
  <c r="W31" i="7"/>
  <c r="N31" i="7"/>
  <c r="M31" i="7"/>
  <c r="L31" i="7"/>
  <c r="K31" i="7"/>
  <c r="J31" i="7"/>
  <c r="I31" i="7"/>
  <c r="H31" i="7"/>
  <c r="G31" i="7"/>
  <c r="F31" i="7"/>
  <c r="E31" i="7"/>
  <c r="AH25" i="7"/>
  <c r="AI25" i="7" s="1"/>
  <c r="AG25" i="7"/>
  <c r="O25" i="7"/>
  <c r="AH24" i="7"/>
  <c r="AI24" i="7" s="1"/>
  <c r="AG24" i="7"/>
  <c r="O24" i="7"/>
  <c r="AH23" i="7"/>
  <c r="AI23" i="7" s="1"/>
  <c r="AG23" i="7"/>
  <c r="O23" i="7"/>
  <c r="AH22" i="7"/>
  <c r="AI22" i="7" s="1"/>
  <c r="AG22" i="7"/>
  <c r="O22" i="7"/>
  <c r="AH21" i="7"/>
  <c r="AI21" i="7" s="1"/>
  <c r="AG21" i="7"/>
  <c r="O21" i="7"/>
  <c r="P21" i="7" s="1"/>
  <c r="Q21" i="7" s="1"/>
  <c r="AH20" i="7"/>
  <c r="AI20" i="7" s="1"/>
  <c r="AG20" i="7"/>
  <c r="O20" i="7"/>
  <c r="P20" i="7" s="1"/>
  <c r="Q20" i="7" s="1"/>
  <c r="AH19" i="7"/>
  <c r="AI19" i="7" s="1"/>
  <c r="AG19" i="7"/>
  <c r="O19" i="7"/>
  <c r="P19" i="7" s="1"/>
  <c r="Q19" i="7" s="1"/>
  <c r="AH18" i="7"/>
  <c r="AI18" i="7" s="1"/>
  <c r="AG18" i="7"/>
  <c r="O18" i="7"/>
  <c r="P18" i="7" s="1"/>
  <c r="Q18" i="7" s="1"/>
  <c r="AH17" i="7"/>
  <c r="AG17" i="7"/>
  <c r="O17" i="7"/>
  <c r="K5" i="7" s="1"/>
  <c r="E41" i="7" s="1"/>
  <c r="Y6" i="7"/>
  <c r="AB5" i="7"/>
  <c r="Y5" i="7"/>
  <c r="N5" i="7"/>
  <c r="E5" i="7"/>
  <c r="E10" i="7" s="1"/>
  <c r="P24" i="7" s="1"/>
  <c r="Q24" i="7" s="1"/>
  <c r="C103" i="6"/>
  <c r="C102" i="6"/>
  <c r="K45" i="6"/>
  <c r="J45" i="6"/>
  <c r="K44" i="6"/>
  <c r="J44" i="6"/>
  <c r="K41" i="6"/>
  <c r="J41" i="6"/>
  <c r="K40" i="6"/>
  <c r="J40" i="6"/>
  <c r="E40" i="6"/>
  <c r="AF33" i="6"/>
  <c r="AE33" i="6"/>
  <c r="AD33" i="6"/>
  <c r="AC33" i="6"/>
  <c r="AB33" i="6"/>
  <c r="AA33" i="6"/>
  <c r="Z33" i="6"/>
  <c r="Y33" i="6"/>
  <c r="X33" i="6"/>
  <c r="W33" i="6"/>
  <c r="N33" i="6"/>
  <c r="M33" i="6"/>
  <c r="L33" i="6"/>
  <c r="K33" i="6"/>
  <c r="J33" i="6"/>
  <c r="I33" i="6"/>
  <c r="H33" i="6"/>
  <c r="G33" i="6"/>
  <c r="F33" i="6"/>
  <c r="E33" i="6"/>
  <c r="AF32" i="6"/>
  <c r="AF34" i="6" s="1"/>
  <c r="AE32" i="6"/>
  <c r="AE34" i="6" s="1"/>
  <c r="AD32" i="6"/>
  <c r="AD34" i="6" s="1"/>
  <c r="AC32" i="6"/>
  <c r="AC34" i="6" s="1"/>
  <c r="AB32" i="6"/>
  <c r="AB34" i="6" s="1"/>
  <c r="AA32" i="6"/>
  <c r="AA34" i="6" s="1"/>
  <c r="Z32" i="6"/>
  <c r="Z34" i="6" s="1"/>
  <c r="Y32" i="6"/>
  <c r="Y34" i="6" s="1"/>
  <c r="X32" i="6"/>
  <c r="X34" i="6" s="1"/>
  <c r="W32" i="6"/>
  <c r="N32" i="6"/>
  <c r="N34" i="6" s="1"/>
  <c r="M32" i="6"/>
  <c r="M34" i="6" s="1"/>
  <c r="L32" i="6"/>
  <c r="L34" i="6" s="1"/>
  <c r="K32" i="6"/>
  <c r="K34" i="6" s="1"/>
  <c r="J32" i="6"/>
  <c r="J34" i="6" s="1"/>
  <c r="I32" i="6"/>
  <c r="I34" i="6" s="1"/>
  <c r="H32" i="6"/>
  <c r="H34" i="6" s="1"/>
  <c r="G32" i="6"/>
  <c r="G34" i="6" s="1"/>
  <c r="F32" i="6"/>
  <c r="F34" i="6" s="1"/>
  <c r="E32" i="6"/>
  <c r="E34" i="6" s="1"/>
  <c r="AF31" i="6"/>
  <c r="AE31" i="6"/>
  <c r="AD31" i="6"/>
  <c r="AC31" i="6"/>
  <c r="AB31" i="6"/>
  <c r="AA31" i="6"/>
  <c r="Z31" i="6"/>
  <c r="Y31" i="6"/>
  <c r="X31" i="6"/>
  <c r="W31" i="6"/>
  <c r="N31" i="6"/>
  <c r="M31" i="6"/>
  <c r="L31" i="6"/>
  <c r="K31" i="6"/>
  <c r="J31" i="6"/>
  <c r="I31" i="6"/>
  <c r="H31" i="6"/>
  <c r="G31" i="6"/>
  <c r="F31" i="6"/>
  <c r="E31" i="6"/>
  <c r="AH25" i="6"/>
  <c r="AI25" i="6" s="1"/>
  <c r="AG25" i="6"/>
  <c r="O25" i="6"/>
  <c r="AH24" i="6"/>
  <c r="AI24" i="6" s="1"/>
  <c r="AG24" i="6"/>
  <c r="O24" i="6"/>
  <c r="AH23" i="6"/>
  <c r="AI23" i="6" s="1"/>
  <c r="AG23" i="6"/>
  <c r="O23" i="6"/>
  <c r="AH22" i="6"/>
  <c r="AI22" i="6" s="1"/>
  <c r="AG22" i="6"/>
  <c r="O22" i="6"/>
  <c r="AH21" i="6"/>
  <c r="AI21" i="6" s="1"/>
  <c r="AG21" i="6"/>
  <c r="O21" i="6"/>
  <c r="P21" i="6" s="1"/>
  <c r="Q21" i="6" s="1"/>
  <c r="AH20" i="6"/>
  <c r="AI20" i="6" s="1"/>
  <c r="AG20" i="6"/>
  <c r="O20" i="6"/>
  <c r="P20" i="6" s="1"/>
  <c r="Q20" i="6" s="1"/>
  <c r="AH19" i="6"/>
  <c r="AI19" i="6" s="1"/>
  <c r="AG19" i="6"/>
  <c r="O19" i="6"/>
  <c r="P19" i="6" s="1"/>
  <c r="Q19" i="6" s="1"/>
  <c r="AH18" i="6"/>
  <c r="AI18" i="6" s="1"/>
  <c r="AG18" i="6"/>
  <c r="O18" i="6"/>
  <c r="P18" i="6" s="1"/>
  <c r="Q18" i="6" s="1"/>
  <c r="AH17" i="6"/>
  <c r="AG17" i="6"/>
  <c r="F41" i="6" s="1"/>
  <c r="F42" i="6" s="1"/>
  <c r="O17" i="6"/>
  <c r="K5" i="6" s="1"/>
  <c r="E41" i="6" s="1"/>
  <c r="Y6" i="6"/>
  <c r="AB5" i="6"/>
  <c r="Y5" i="6"/>
  <c r="N5" i="6"/>
  <c r="E5" i="6"/>
  <c r="E7" i="6" s="1"/>
  <c r="C103" i="5"/>
  <c r="C102" i="5"/>
  <c r="K45" i="5"/>
  <c r="J45" i="5"/>
  <c r="K44" i="5"/>
  <c r="J44" i="5"/>
  <c r="K41" i="5"/>
  <c r="J41" i="5"/>
  <c r="K40" i="5"/>
  <c r="J40" i="5"/>
  <c r="E40" i="5"/>
  <c r="AF33" i="5"/>
  <c r="AE33" i="5"/>
  <c r="AD33" i="5"/>
  <c r="AC33" i="5"/>
  <c r="AB33" i="5"/>
  <c r="AA33" i="5"/>
  <c r="Z33" i="5"/>
  <c r="Y33" i="5"/>
  <c r="X33" i="5"/>
  <c r="W33" i="5"/>
  <c r="N33" i="5"/>
  <c r="M33" i="5"/>
  <c r="L33" i="5"/>
  <c r="K33" i="5"/>
  <c r="J33" i="5"/>
  <c r="I33" i="5"/>
  <c r="H33" i="5"/>
  <c r="G33" i="5"/>
  <c r="F33" i="5"/>
  <c r="E33" i="5"/>
  <c r="AF32" i="5"/>
  <c r="AF34" i="5" s="1"/>
  <c r="AE32" i="5"/>
  <c r="AE34" i="5" s="1"/>
  <c r="AD32" i="5"/>
  <c r="AD34" i="5" s="1"/>
  <c r="AC32" i="5"/>
  <c r="AC34" i="5" s="1"/>
  <c r="AB32" i="5"/>
  <c r="AB34" i="5" s="1"/>
  <c r="AA32" i="5"/>
  <c r="AA34" i="5" s="1"/>
  <c r="Z32" i="5"/>
  <c r="Z34" i="5" s="1"/>
  <c r="Y32" i="5"/>
  <c r="Y34" i="5" s="1"/>
  <c r="X32" i="5"/>
  <c r="X34" i="5" s="1"/>
  <c r="W32" i="5"/>
  <c r="W34" i="5" s="1"/>
  <c r="N32" i="5"/>
  <c r="N34" i="5" s="1"/>
  <c r="M32" i="5"/>
  <c r="M34" i="5" s="1"/>
  <c r="L32" i="5"/>
  <c r="L34" i="5" s="1"/>
  <c r="K32" i="5"/>
  <c r="K34" i="5" s="1"/>
  <c r="J32" i="5"/>
  <c r="J34" i="5" s="1"/>
  <c r="I32" i="5"/>
  <c r="I34" i="5" s="1"/>
  <c r="H32" i="5"/>
  <c r="H34" i="5" s="1"/>
  <c r="G32" i="5"/>
  <c r="G34" i="5" s="1"/>
  <c r="F32" i="5"/>
  <c r="F34" i="5" s="1"/>
  <c r="E32" i="5"/>
  <c r="E34" i="5" s="1"/>
  <c r="AF31" i="5"/>
  <c r="AE31" i="5"/>
  <c r="AD31" i="5"/>
  <c r="AC31" i="5"/>
  <c r="AB31" i="5"/>
  <c r="AA31" i="5"/>
  <c r="Z31" i="5"/>
  <c r="Y31" i="5"/>
  <c r="X31" i="5"/>
  <c r="W31" i="5"/>
  <c r="N31" i="5"/>
  <c r="M31" i="5"/>
  <c r="L31" i="5"/>
  <c r="K31" i="5"/>
  <c r="J31" i="5"/>
  <c r="I31" i="5"/>
  <c r="H31" i="5"/>
  <c r="G31" i="5"/>
  <c r="F31" i="5"/>
  <c r="E31" i="5"/>
  <c r="AH25" i="5"/>
  <c r="AI25" i="5" s="1"/>
  <c r="AG25" i="5"/>
  <c r="O25" i="5"/>
  <c r="AH24" i="5"/>
  <c r="AI24" i="5" s="1"/>
  <c r="AG24" i="5"/>
  <c r="O24" i="5"/>
  <c r="AH23" i="5"/>
  <c r="AI23" i="5" s="1"/>
  <c r="AG23" i="5"/>
  <c r="O23" i="5"/>
  <c r="AH22" i="5"/>
  <c r="AI22" i="5" s="1"/>
  <c r="AG22" i="5"/>
  <c r="O22" i="5"/>
  <c r="AH21" i="5"/>
  <c r="AI21" i="5" s="1"/>
  <c r="AG21" i="5"/>
  <c r="O21" i="5"/>
  <c r="P21" i="5" s="1"/>
  <c r="Q21" i="5" s="1"/>
  <c r="AH20" i="5"/>
  <c r="AI20" i="5" s="1"/>
  <c r="AG20" i="5"/>
  <c r="O20" i="5"/>
  <c r="P20" i="5" s="1"/>
  <c r="Q20" i="5" s="1"/>
  <c r="AH19" i="5"/>
  <c r="AI19" i="5" s="1"/>
  <c r="AG19" i="5"/>
  <c r="O19" i="5"/>
  <c r="P19" i="5" s="1"/>
  <c r="Q19" i="5" s="1"/>
  <c r="AH18" i="5"/>
  <c r="AI18" i="5" s="1"/>
  <c r="AG18" i="5"/>
  <c r="O18" i="5"/>
  <c r="P18" i="5" s="1"/>
  <c r="Q18" i="5" s="1"/>
  <c r="AH17" i="5"/>
  <c r="AG17" i="5"/>
  <c r="F41" i="5" s="1"/>
  <c r="F42" i="5" s="1"/>
  <c r="O17" i="5"/>
  <c r="K5" i="5" s="1"/>
  <c r="E41" i="5" s="1"/>
  <c r="Y6" i="5"/>
  <c r="AB5" i="5"/>
  <c r="Y5" i="5"/>
  <c r="N5" i="5"/>
  <c r="E5" i="5"/>
  <c r="E8" i="5" s="1"/>
  <c r="C103" i="4"/>
  <c r="C102" i="4"/>
  <c r="K45" i="4"/>
  <c r="J45" i="4"/>
  <c r="K44" i="4"/>
  <c r="J44" i="4"/>
  <c r="K41" i="4"/>
  <c r="J41" i="4"/>
  <c r="K40" i="4"/>
  <c r="J40" i="4"/>
  <c r="E40" i="4"/>
  <c r="AF33" i="4"/>
  <c r="AE33" i="4"/>
  <c r="AD33" i="4"/>
  <c r="AC33" i="4"/>
  <c r="AB33" i="4"/>
  <c r="AA33" i="4"/>
  <c r="Z33" i="4"/>
  <c r="Y33" i="4"/>
  <c r="X33" i="4"/>
  <c r="W33" i="4"/>
  <c r="N33" i="4"/>
  <c r="M33" i="4"/>
  <c r="L33" i="4"/>
  <c r="K33" i="4"/>
  <c r="J33" i="4"/>
  <c r="I33" i="4"/>
  <c r="H33" i="4"/>
  <c r="G33" i="4"/>
  <c r="F33" i="4"/>
  <c r="E33" i="4"/>
  <c r="AF32" i="4"/>
  <c r="AF34" i="4" s="1"/>
  <c r="AE32" i="4"/>
  <c r="AE34" i="4" s="1"/>
  <c r="AD32" i="4"/>
  <c r="AD34" i="4" s="1"/>
  <c r="AC32" i="4"/>
  <c r="AC34" i="4" s="1"/>
  <c r="AB32" i="4"/>
  <c r="AB34" i="4" s="1"/>
  <c r="AA32" i="4"/>
  <c r="AA34" i="4" s="1"/>
  <c r="Z32" i="4"/>
  <c r="Z34" i="4" s="1"/>
  <c r="Y32" i="4"/>
  <c r="Y34" i="4" s="1"/>
  <c r="X32" i="4"/>
  <c r="X34" i="4" s="1"/>
  <c r="W32" i="4"/>
  <c r="W34" i="4" s="1"/>
  <c r="N32" i="4"/>
  <c r="N34" i="4" s="1"/>
  <c r="M32" i="4"/>
  <c r="M34" i="4" s="1"/>
  <c r="L32" i="4"/>
  <c r="L34" i="4" s="1"/>
  <c r="K32" i="4"/>
  <c r="K34" i="4" s="1"/>
  <c r="J32" i="4"/>
  <c r="J34" i="4" s="1"/>
  <c r="I32" i="4"/>
  <c r="I34" i="4" s="1"/>
  <c r="H32" i="4"/>
  <c r="H34" i="4" s="1"/>
  <c r="G32" i="4"/>
  <c r="G34" i="4" s="1"/>
  <c r="F32" i="4"/>
  <c r="F34" i="4" s="1"/>
  <c r="E32" i="4"/>
  <c r="AF31" i="4"/>
  <c r="AE31" i="4"/>
  <c r="AD31" i="4"/>
  <c r="AC31" i="4"/>
  <c r="AB31" i="4"/>
  <c r="AA31" i="4"/>
  <c r="Z31" i="4"/>
  <c r="Y31" i="4"/>
  <c r="X31" i="4"/>
  <c r="W31" i="4"/>
  <c r="N31" i="4"/>
  <c r="M31" i="4"/>
  <c r="L31" i="4"/>
  <c r="K31" i="4"/>
  <c r="J31" i="4"/>
  <c r="I31" i="4"/>
  <c r="H31" i="4"/>
  <c r="G31" i="4"/>
  <c r="F31" i="4"/>
  <c r="E31" i="4"/>
  <c r="AH25" i="4"/>
  <c r="AI25" i="4" s="1"/>
  <c r="AG25" i="4"/>
  <c r="O25" i="4"/>
  <c r="AH24" i="4"/>
  <c r="AI24" i="4" s="1"/>
  <c r="AG24" i="4"/>
  <c r="O24" i="4"/>
  <c r="AH23" i="4"/>
  <c r="AI23" i="4" s="1"/>
  <c r="AG23" i="4"/>
  <c r="O23" i="4"/>
  <c r="AH22" i="4"/>
  <c r="AI22" i="4" s="1"/>
  <c r="AG22" i="4"/>
  <c r="O22" i="4"/>
  <c r="AH21" i="4"/>
  <c r="AI21" i="4" s="1"/>
  <c r="AG21" i="4"/>
  <c r="O21" i="4"/>
  <c r="P21" i="4" s="1"/>
  <c r="Q21" i="4" s="1"/>
  <c r="AH20" i="4"/>
  <c r="AI20" i="4" s="1"/>
  <c r="AG20" i="4"/>
  <c r="O20" i="4"/>
  <c r="P20" i="4" s="1"/>
  <c r="Q20" i="4" s="1"/>
  <c r="AH19" i="4"/>
  <c r="AI19" i="4" s="1"/>
  <c r="AG19" i="4"/>
  <c r="O19" i="4"/>
  <c r="P19" i="4" s="1"/>
  <c r="Q19" i="4" s="1"/>
  <c r="AH18" i="4"/>
  <c r="AI18" i="4" s="1"/>
  <c r="AG18" i="4"/>
  <c r="O18" i="4"/>
  <c r="P18" i="4" s="1"/>
  <c r="Q18" i="4" s="1"/>
  <c r="AH17" i="4"/>
  <c r="AG17" i="4"/>
  <c r="O17" i="4"/>
  <c r="K5" i="4" s="1"/>
  <c r="E41" i="4" s="1"/>
  <c r="Y6" i="4"/>
  <c r="AB5" i="4"/>
  <c r="Y5" i="4"/>
  <c r="N5" i="4"/>
  <c r="E5" i="4"/>
  <c r="E8" i="4" s="1"/>
  <c r="J42" i="39" l="1"/>
  <c r="P24" i="16"/>
  <c r="Q24" i="16" s="1"/>
  <c r="J42" i="27"/>
  <c r="F40" i="31"/>
  <c r="P22" i="38"/>
  <c r="Q22" i="38" s="1"/>
  <c r="P22" i="39"/>
  <c r="Q22" i="39" s="1"/>
  <c r="P22" i="42"/>
  <c r="Q22" i="42" s="1"/>
  <c r="P22" i="37"/>
  <c r="Q22" i="37" s="1"/>
  <c r="P22" i="30"/>
  <c r="Q22" i="30" s="1"/>
  <c r="J46" i="36"/>
  <c r="F40" i="22"/>
  <c r="K7" i="6"/>
  <c r="E49" i="6" s="1"/>
  <c r="K42" i="7"/>
  <c r="Q17" i="11"/>
  <c r="K42" i="21"/>
  <c r="K46" i="38"/>
  <c r="J46" i="39"/>
  <c r="J48" i="39" s="1"/>
  <c r="O43" i="2" s="1"/>
  <c r="J42" i="6"/>
  <c r="C106" i="7"/>
  <c r="F40" i="13"/>
  <c r="K46" i="31"/>
  <c r="K46" i="39"/>
  <c r="P22" i="4"/>
  <c r="Q22" i="4" s="1"/>
  <c r="P22" i="5"/>
  <c r="Q22" i="5" s="1"/>
  <c r="Q17" i="9"/>
  <c r="F45" i="16"/>
  <c r="J42" i="18"/>
  <c r="P22" i="23"/>
  <c r="Q22" i="23" s="1"/>
  <c r="P25" i="25"/>
  <c r="Q25" i="25" s="1"/>
  <c r="F44" i="6"/>
  <c r="J46" i="8"/>
  <c r="F45" i="17"/>
  <c r="O32" i="18"/>
  <c r="J46" i="18"/>
  <c r="P25" i="20"/>
  <c r="Q25" i="20" s="1"/>
  <c r="F41" i="20"/>
  <c r="F42" i="20" s="1"/>
  <c r="K46" i="27"/>
  <c r="K46" i="18"/>
  <c r="K46" i="22"/>
  <c r="F44" i="30"/>
  <c r="K46" i="8"/>
  <c r="P25" i="29"/>
  <c r="Q25" i="29" s="1"/>
  <c r="J42" i="41"/>
  <c r="F45" i="36"/>
  <c r="F45" i="38"/>
  <c r="F44" i="8"/>
  <c r="F45" i="10"/>
  <c r="F45" i="11"/>
  <c r="F44" i="22"/>
  <c r="F44" i="27"/>
  <c r="K46" i="35"/>
  <c r="F45" i="37"/>
  <c r="K46" i="37"/>
  <c r="F45" i="8"/>
  <c r="F44" i="29"/>
  <c r="F45" i="30"/>
  <c r="F45" i="31"/>
  <c r="F44" i="32"/>
  <c r="F44" i="21"/>
  <c r="F45" i="22"/>
  <c r="F44" i="28"/>
  <c r="F44" i="33"/>
  <c r="F44" i="35"/>
  <c r="F44" i="42"/>
  <c r="K42" i="30"/>
  <c r="F44" i="20"/>
  <c r="F45" i="23"/>
  <c r="F44" i="23"/>
  <c r="F44" i="26"/>
  <c r="F45" i="28"/>
  <c r="K42" i="28"/>
  <c r="F45" i="32"/>
  <c r="F45" i="9"/>
  <c r="K42" i="29"/>
  <c r="F45" i="7"/>
  <c r="F41" i="17"/>
  <c r="F42" i="17" s="1"/>
  <c r="F45" i="21"/>
  <c r="F44" i="25"/>
  <c r="F45" i="27"/>
  <c r="F45" i="29"/>
  <c r="F44" i="34"/>
  <c r="F44" i="37"/>
  <c r="F44" i="41"/>
  <c r="F44" i="13"/>
  <c r="F44" i="18"/>
  <c r="F44" i="19"/>
  <c r="F45" i="24"/>
  <c r="F44" i="24"/>
  <c r="F46" i="24" s="1"/>
  <c r="F45" i="33"/>
  <c r="F45" i="34"/>
  <c r="F45" i="42"/>
  <c r="F45" i="4"/>
  <c r="F44" i="5"/>
  <c r="F46" i="5" s="1"/>
  <c r="K42" i="5"/>
  <c r="F41" i="10"/>
  <c r="F42" i="10" s="1"/>
  <c r="F44" i="17"/>
  <c r="F46" i="17" s="1"/>
  <c r="K42" i="17"/>
  <c r="K42" i="18"/>
  <c r="F45" i="20"/>
  <c r="F45" i="25"/>
  <c r="F45" i="26"/>
  <c r="F45" i="35"/>
  <c r="F41" i="35"/>
  <c r="F42" i="35" s="1"/>
  <c r="F44" i="39"/>
  <c r="F45" i="41"/>
  <c r="F45" i="6"/>
  <c r="K42" i="11"/>
  <c r="F44" i="12"/>
  <c r="F45" i="13"/>
  <c r="F44" i="15"/>
  <c r="K42" i="16"/>
  <c r="F45" i="18"/>
  <c r="F45" i="19"/>
  <c r="K46" i="34"/>
  <c r="F41" i="36"/>
  <c r="F42" i="36" s="1"/>
  <c r="F45" i="5"/>
  <c r="K46" i="5"/>
  <c r="F44" i="10"/>
  <c r="F45" i="12"/>
  <c r="F45" i="14"/>
  <c r="F45" i="15"/>
  <c r="F44" i="31"/>
  <c r="F44" i="36"/>
  <c r="F46" i="36" s="1"/>
  <c r="F45" i="39"/>
  <c r="F45" i="40"/>
  <c r="C106" i="34"/>
  <c r="O33" i="36"/>
  <c r="C107" i="38"/>
  <c r="O33" i="41"/>
  <c r="O32" i="4"/>
  <c r="C106" i="8"/>
  <c r="K7" i="9"/>
  <c r="E49" i="9" s="1"/>
  <c r="P24" i="17"/>
  <c r="Q24" i="17" s="1"/>
  <c r="C106" i="22"/>
  <c r="K7" i="27"/>
  <c r="E42" i="27" s="1"/>
  <c r="P22" i="33"/>
  <c r="Q22" i="33" s="1"/>
  <c r="K7" i="21"/>
  <c r="E49" i="21" s="1"/>
  <c r="O33" i="22"/>
  <c r="C106" i="25"/>
  <c r="C106" i="30"/>
  <c r="P25" i="36"/>
  <c r="Q25" i="36" s="1"/>
  <c r="P22" i="40"/>
  <c r="Q22" i="40" s="1"/>
  <c r="K7" i="15"/>
  <c r="P22" i="26"/>
  <c r="Q22" i="26" s="1"/>
  <c r="P25" i="13"/>
  <c r="Q25" i="13" s="1"/>
  <c r="P22" i="14"/>
  <c r="Q22" i="14" s="1"/>
  <c r="C106" i="16"/>
  <c r="C106" i="28"/>
  <c r="C106" i="29"/>
  <c r="C106" i="26"/>
  <c r="C106" i="40"/>
  <c r="K7" i="11"/>
  <c r="E49" i="11" s="1"/>
  <c r="C106" i="13"/>
  <c r="C106" i="31"/>
  <c r="P22" i="15"/>
  <c r="Q22" i="15" s="1"/>
  <c r="P22" i="19"/>
  <c r="Q22" i="19" s="1"/>
  <c r="P24" i="28"/>
  <c r="Q24" i="28" s="1"/>
  <c r="P22" i="32"/>
  <c r="Q22" i="32" s="1"/>
  <c r="O32" i="35"/>
  <c r="K7" i="4"/>
  <c r="E42" i="4" s="1"/>
  <c r="C106" i="17"/>
  <c r="P24" i="22"/>
  <c r="Q24" i="22" s="1"/>
  <c r="C106" i="6"/>
  <c r="C106" i="18"/>
  <c r="P22" i="35"/>
  <c r="Q22" i="35" s="1"/>
  <c r="C106" i="36"/>
  <c r="P22" i="8"/>
  <c r="Q22" i="8" s="1"/>
  <c r="Y7" i="9"/>
  <c r="P22" i="10"/>
  <c r="Q22" i="10" s="1"/>
  <c r="K7" i="14"/>
  <c r="E42" i="14" s="1"/>
  <c r="C106" i="20"/>
  <c r="C106" i="24"/>
  <c r="O32" i="31"/>
  <c r="K7" i="33"/>
  <c r="E45" i="33" s="1"/>
  <c r="C106" i="41"/>
  <c r="AG32" i="14"/>
  <c r="O33" i="34"/>
  <c r="K7" i="10"/>
  <c r="E42" i="10" s="1"/>
  <c r="O33" i="6"/>
  <c r="E34" i="35"/>
  <c r="K7" i="36"/>
  <c r="E45" i="36" s="1"/>
  <c r="C40" i="2" s="1"/>
  <c r="K42" i="12"/>
  <c r="AG33" i="11"/>
  <c r="C107" i="11"/>
  <c r="Y7" i="12"/>
  <c r="C107" i="12"/>
  <c r="Y7" i="28"/>
  <c r="C107" i="28"/>
  <c r="Y7" i="29"/>
  <c r="C107" i="29"/>
  <c r="Y7" i="38"/>
  <c r="Y7" i="26"/>
  <c r="C107" i="26"/>
  <c r="Y7" i="42"/>
  <c r="C107" i="42"/>
  <c r="Y7" i="13"/>
  <c r="C107" i="13"/>
  <c r="Y7" i="23"/>
  <c r="C107" i="23"/>
  <c r="Y7" i="31"/>
  <c r="C107" i="31"/>
  <c r="AG33" i="40"/>
  <c r="C107" i="40"/>
  <c r="Y7" i="6"/>
  <c r="C107" i="6"/>
  <c r="Y7" i="33"/>
  <c r="C107" i="33"/>
  <c r="Y7" i="16"/>
  <c r="C107" i="16"/>
  <c r="Y7" i="5"/>
  <c r="C107" i="5"/>
  <c r="Y7" i="17"/>
  <c r="C107" i="17"/>
  <c r="Y7" i="37"/>
  <c r="C107" i="37"/>
  <c r="Y7" i="39"/>
  <c r="C107" i="39"/>
  <c r="Y7" i="4"/>
  <c r="C107" i="4"/>
  <c r="AG33" i="14"/>
  <c r="C107" i="14"/>
  <c r="Y7" i="18"/>
  <c r="C107" i="18"/>
  <c r="AG33" i="27"/>
  <c r="C107" i="27"/>
  <c r="Y7" i="30"/>
  <c r="C107" i="30"/>
  <c r="AG32" i="20"/>
  <c r="Y7" i="8"/>
  <c r="C107" i="8"/>
  <c r="Y7" i="19"/>
  <c r="C107" i="19"/>
  <c r="Y7" i="20"/>
  <c r="C107" i="20"/>
  <c r="Y7" i="24"/>
  <c r="C107" i="24"/>
  <c r="AG32" i="26"/>
  <c r="Y7" i="36"/>
  <c r="C107" i="36"/>
  <c r="Y7" i="35"/>
  <c r="C107" i="35"/>
  <c r="AG33" i="7"/>
  <c r="C107" i="7"/>
  <c r="AG33" i="9"/>
  <c r="C107" i="9"/>
  <c r="AG32" i="13"/>
  <c r="Y7" i="21"/>
  <c r="C107" i="21"/>
  <c r="Y7" i="34"/>
  <c r="C107" i="34"/>
  <c r="Y7" i="41"/>
  <c r="C107" i="41"/>
  <c r="Y7" i="10"/>
  <c r="C107" i="10"/>
  <c r="Y7" i="22"/>
  <c r="C107" i="22"/>
  <c r="Y7" i="32"/>
  <c r="C107" i="32"/>
  <c r="Y7" i="25"/>
  <c r="C107" i="25"/>
  <c r="Y7" i="15"/>
  <c r="C107" i="15"/>
  <c r="K7" i="25"/>
  <c r="E42" i="25" s="1"/>
  <c r="K7" i="12"/>
  <c r="E42" i="12" s="1"/>
  <c r="O33" i="25"/>
  <c r="O33" i="30"/>
  <c r="K7" i="37"/>
  <c r="E42" i="37" s="1"/>
  <c r="K7" i="30"/>
  <c r="E42" i="30" s="1"/>
  <c r="K7" i="35"/>
  <c r="E49" i="35" s="1"/>
  <c r="K7" i="5"/>
  <c r="E42" i="5" s="1"/>
  <c r="O33" i="8"/>
  <c r="Y7" i="11"/>
  <c r="K7" i="8"/>
  <c r="E42" i="8" s="1"/>
  <c r="O33" i="18"/>
  <c r="O33" i="37"/>
  <c r="C106" i="37"/>
  <c r="O33" i="38"/>
  <c r="C106" i="38"/>
  <c r="AG32" i="4"/>
  <c r="O33" i="5"/>
  <c r="C106" i="5"/>
  <c r="O33" i="12"/>
  <c r="C106" i="12"/>
  <c r="K7" i="32"/>
  <c r="E42" i="32" s="1"/>
  <c r="O33" i="35"/>
  <c r="C106" i="35"/>
  <c r="AG33" i="35"/>
  <c r="O33" i="39"/>
  <c r="C106" i="39"/>
  <c r="O33" i="16"/>
  <c r="O33" i="23"/>
  <c r="C106" i="23"/>
  <c r="AG32" i="25"/>
  <c r="O33" i="26"/>
  <c r="O33" i="28"/>
  <c r="O33" i="29"/>
  <c r="O33" i="13"/>
  <c r="K7" i="23"/>
  <c r="E42" i="23" s="1"/>
  <c r="AG32" i="29"/>
  <c r="O33" i="33"/>
  <c r="C106" i="33"/>
  <c r="K7" i="38"/>
  <c r="E45" i="38" s="1"/>
  <c r="C42" i="2" s="1"/>
  <c r="K7" i="39"/>
  <c r="E45" i="39" s="1"/>
  <c r="K7" i="42"/>
  <c r="E42" i="42" s="1"/>
  <c r="O33" i="42"/>
  <c r="C106" i="42"/>
  <c r="AG32" i="6"/>
  <c r="W34" i="6"/>
  <c r="K7" i="26"/>
  <c r="E49" i="26" s="1"/>
  <c r="O33" i="31"/>
  <c r="O33" i="7"/>
  <c r="O33" i="9"/>
  <c r="C106" i="9"/>
  <c r="Y7" i="14"/>
  <c r="O33" i="14"/>
  <c r="C106" i="14"/>
  <c r="K7" i="17"/>
  <c r="E42" i="17" s="1"/>
  <c r="O33" i="27"/>
  <c r="C106" i="27"/>
  <c r="O32" i="39"/>
  <c r="Y7" i="40"/>
  <c r="O33" i="40"/>
  <c r="E34" i="4"/>
  <c r="O33" i="10"/>
  <c r="C106" i="10"/>
  <c r="O33" i="17"/>
  <c r="O33" i="19"/>
  <c r="C106" i="19"/>
  <c r="AG32" i="23"/>
  <c r="AG32" i="40"/>
  <c r="W34" i="40"/>
  <c r="K7" i="28"/>
  <c r="E42" i="28" s="1"/>
  <c r="AG32" i="12"/>
  <c r="Y7" i="7"/>
  <c r="AG32" i="9"/>
  <c r="W34" i="9"/>
  <c r="O33" i="21"/>
  <c r="C106" i="21"/>
  <c r="O33" i="24"/>
  <c r="AG32" i="30"/>
  <c r="W34" i="30"/>
  <c r="O33" i="4"/>
  <c r="C106" i="4"/>
  <c r="AG33" i="4"/>
  <c r="O32" i="8"/>
  <c r="O33" i="20"/>
  <c r="AG33" i="22"/>
  <c r="O33" i="32"/>
  <c r="C106" i="32"/>
  <c r="O33" i="11"/>
  <c r="C106" i="11"/>
  <c r="O33" i="15"/>
  <c r="C106" i="15"/>
  <c r="K7" i="19"/>
  <c r="E42" i="19" s="1"/>
  <c r="AG32" i="36"/>
  <c r="E9" i="20"/>
  <c r="P23" i="20" s="1"/>
  <c r="Q23" i="20" s="1"/>
  <c r="E7" i="25"/>
  <c r="P17" i="25" s="1"/>
  <c r="E8" i="41"/>
  <c r="P22" i="41" s="1"/>
  <c r="Q22" i="41" s="1"/>
  <c r="J42" i="14"/>
  <c r="K42" i="32"/>
  <c r="J42" i="24"/>
  <c r="J42" i="15"/>
  <c r="K42" i="35"/>
  <c r="J42" i="13"/>
  <c r="K42" i="20"/>
  <c r="K42" i="27"/>
  <c r="E42" i="6"/>
  <c r="J42" i="36"/>
  <c r="J42" i="17"/>
  <c r="J42" i="28"/>
  <c r="K42" i="9"/>
  <c r="J42" i="10"/>
  <c r="J42" i="29"/>
  <c r="K42" i="6"/>
  <c r="K42" i="8"/>
  <c r="K42" i="19"/>
  <c r="K42" i="39"/>
  <c r="K42" i="22"/>
  <c r="K42" i="31"/>
  <c r="K42" i="34"/>
  <c r="K42" i="15"/>
  <c r="K42" i="42"/>
  <c r="J42" i="8"/>
  <c r="J42" i="37"/>
  <c r="K42" i="37"/>
  <c r="K42" i="33"/>
  <c r="J42" i="32"/>
  <c r="K42" i="38"/>
  <c r="E9" i="19"/>
  <c r="P23" i="19" s="1"/>
  <c r="Q23" i="19" s="1"/>
  <c r="E7" i="29"/>
  <c r="AI17" i="29" s="1"/>
  <c r="E6" i="39"/>
  <c r="E6" i="16"/>
  <c r="AI17" i="34"/>
  <c r="E7" i="13"/>
  <c r="AI17" i="13" s="1"/>
  <c r="E8" i="20"/>
  <c r="P22" i="20" s="1"/>
  <c r="Q22" i="20" s="1"/>
  <c r="E8" i="7"/>
  <c r="P22" i="7" s="1"/>
  <c r="Q22" i="7" s="1"/>
  <c r="E7" i="17"/>
  <c r="P17" i="17" s="1"/>
  <c r="E9" i="24"/>
  <c r="P23" i="24" s="1"/>
  <c r="Q23" i="24" s="1"/>
  <c r="E11" i="31"/>
  <c r="P25" i="31" s="1"/>
  <c r="Q25" i="31" s="1"/>
  <c r="E11" i="41"/>
  <c r="P25" i="41" s="1"/>
  <c r="Q25" i="41" s="1"/>
  <c r="E10" i="8"/>
  <c r="P24" i="8" s="1"/>
  <c r="Q24" i="8" s="1"/>
  <c r="E10" i="36"/>
  <c r="P24" i="36" s="1"/>
  <c r="Q24" i="36" s="1"/>
  <c r="E11" i="37"/>
  <c r="P25" i="37" s="1"/>
  <c r="Q25" i="37" s="1"/>
  <c r="E7" i="14"/>
  <c r="Q17" i="14" s="1"/>
  <c r="AI17" i="41"/>
  <c r="E9" i="27"/>
  <c r="P23" i="27" s="1"/>
  <c r="Q23" i="27" s="1"/>
  <c r="E8" i="34"/>
  <c r="P22" i="34" s="1"/>
  <c r="Q22" i="34" s="1"/>
  <c r="E9" i="21"/>
  <c r="P23" i="21" s="1"/>
  <c r="Q23" i="21" s="1"/>
  <c r="E9" i="34"/>
  <c r="P23" i="34" s="1"/>
  <c r="Q23" i="34" s="1"/>
  <c r="E9" i="33"/>
  <c r="P23" i="33" s="1"/>
  <c r="Q23" i="33" s="1"/>
  <c r="J46" i="30"/>
  <c r="J46" i="29"/>
  <c r="J46" i="32"/>
  <c r="E42" i="15"/>
  <c r="E42" i="9"/>
  <c r="J46" i="31"/>
  <c r="K46" i="20"/>
  <c r="K46" i="28"/>
  <c r="J46" i="11"/>
  <c r="J46" i="19"/>
  <c r="J46" i="35"/>
  <c r="J42" i="12"/>
  <c r="K46" i="9"/>
  <c r="J46" i="15"/>
  <c r="J42" i="4"/>
  <c r="J42" i="20"/>
  <c r="J46" i="33"/>
  <c r="J42" i="7"/>
  <c r="J42" i="9"/>
  <c r="K42" i="26"/>
  <c r="K42" i="36"/>
  <c r="K42" i="25"/>
  <c r="K42" i="14"/>
  <c r="J42" i="31"/>
  <c r="J42" i="30"/>
  <c r="J42" i="40"/>
  <c r="K42" i="41"/>
  <c r="K42" i="4"/>
  <c r="J42" i="5"/>
  <c r="K46" i="13"/>
  <c r="K46" i="17"/>
  <c r="K46" i="29"/>
  <c r="J42" i="38"/>
  <c r="K42" i="40"/>
  <c r="J46" i="42"/>
  <c r="J42" i="19"/>
  <c r="J42" i="21"/>
  <c r="J42" i="35"/>
  <c r="K46" i="42"/>
  <c r="J42" i="11"/>
  <c r="J42" i="16"/>
  <c r="J42" i="26"/>
  <c r="J42" i="34"/>
  <c r="J42" i="33"/>
  <c r="J46" i="4"/>
  <c r="K42" i="10"/>
  <c r="K42" i="13"/>
  <c r="J42" i="23"/>
  <c r="K42" i="24"/>
  <c r="K46" i="30"/>
  <c r="J42" i="42"/>
  <c r="K46" i="4"/>
  <c r="J42" i="22"/>
  <c r="K42" i="23"/>
  <c r="J42" i="25"/>
  <c r="J46" i="5"/>
  <c r="E9" i="5"/>
  <c r="P23" i="5" s="1"/>
  <c r="Q23" i="5" s="1"/>
  <c r="J46" i="6"/>
  <c r="K46" i="6"/>
  <c r="E9" i="7"/>
  <c r="P23" i="7" s="1"/>
  <c r="Q23" i="7" s="1"/>
  <c r="J46" i="7"/>
  <c r="AG26" i="7"/>
  <c r="E11" i="7"/>
  <c r="P25" i="7" s="1"/>
  <c r="Q25" i="7" s="1"/>
  <c r="K46" i="7"/>
  <c r="E6" i="7"/>
  <c r="E7" i="7"/>
  <c r="Q17" i="7" s="1"/>
  <c r="E11" i="8"/>
  <c r="P25" i="8" s="1"/>
  <c r="Q25" i="8" s="1"/>
  <c r="E6" i="8"/>
  <c r="E9" i="8"/>
  <c r="P23" i="8" s="1"/>
  <c r="Q23" i="8" s="1"/>
  <c r="J46" i="9"/>
  <c r="J46" i="10"/>
  <c r="E9" i="10"/>
  <c r="P23" i="10" s="1"/>
  <c r="Q23" i="10" s="1"/>
  <c r="K46" i="10"/>
  <c r="E10" i="10"/>
  <c r="P24" i="10" s="1"/>
  <c r="Q24" i="10" s="1"/>
  <c r="AG26" i="11"/>
  <c r="K46" i="11"/>
  <c r="E7" i="12"/>
  <c r="AI17" i="12" s="1"/>
  <c r="J46" i="12"/>
  <c r="E9" i="12"/>
  <c r="P23" i="12" s="1"/>
  <c r="Q23" i="12" s="1"/>
  <c r="K46" i="12"/>
  <c r="E8" i="13"/>
  <c r="P22" i="13" s="1"/>
  <c r="Q22" i="13" s="1"/>
  <c r="E9" i="13"/>
  <c r="P23" i="13" s="1"/>
  <c r="Q23" i="13" s="1"/>
  <c r="J46" i="13"/>
  <c r="J46" i="14"/>
  <c r="K46" i="14"/>
  <c r="AG26" i="14"/>
  <c r="E11" i="15"/>
  <c r="P25" i="15" s="1"/>
  <c r="Q25" i="15" s="1"/>
  <c r="AG26" i="15"/>
  <c r="E6" i="15"/>
  <c r="E9" i="15"/>
  <c r="P23" i="15" s="1"/>
  <c r="Q23" i="15" s="1"/>
  <c r="K46" i="15"/>
  <c r="E7" i="16"/>
  <c r="AI17" i="16" s="1"/>
  <c r="E8" i="16"/>
  <c r="P22" i="16" s="1"/>
  <c r="Q22" i="16" s="1"/>
  <c r="E9" i="16"/>
  <c r="P23" i="16" s="1"/>
  <c r="Q23" i="16" s="1"/>
  <c r="J46" i="16"/>
  <c r="E11" i="16"/>
  <c r="P25" i="16" s="1"/>
  <c r="Q25" i="16" s="1"/>
  <c r="K46" i="16"/>
  <c r="AG26" i="16"/>
  <c r="E8" i="17"/>
  <c r="P22" i="17" s="1"/>
  <c r="Q22" i="17" s="1"/>
  <c r="E9" i="17"/>
  <c r="P23" i="17" s="1"/>
  <c r="Q23" i="17" s="1"/>
  <c r="E11" i="17"/>
  <c r="P25" i="17" s="1"/>
  <c r="Q25" i="17" s="1"/>
  <c r="AG26" i="17"/>
  <c r="E6" i="17"/>
  <c r="J46" i="17"/>
  <c r="E8" i="18"/>
  <c r="P22" i="18" s="1"/>
  <c r="Q22" i="18" s="1"/>
  <c r="E9" i="18"/>
  <c r="P23" i="18" s="1"/>
  <c r="Q23" i="18" s="1"/>
  <c r="E10" i="18"/>
  <c r="P24" i="18" s="1"/>
  <c r="Q24" i="18" s="1"/>
  <c r="E10" i="19"/>
  <c r="P24" i="19" s="1"/>
  <c r="Q24" i="19" s="1"/>
  <c r="K46" i="19"/>
  <c r="E11" i="19"/>
  <c r="P25" i="19" s="1"/>
  <c r="Q25" i="19" s="1"/>
  <c r="E6" i="19"/>
  <c r="AG26" i="20"/>
  <c r="E7" i="20"/>
  <c r="Q17" i="20" s="1"/>
  <c r="J46" i="20"/>
  <c r="J46" i="21"/>
  <c r="K46" i="21"/>
  <c r="E6" i="22"/>
  <c r="E7" i="22"/>
  <c r="AI17" i="22" s="1"/>
  <c r="J46" i="22"/>
  <c r="E8" i="22"/>
  <c r="P22" i="22" s="1"/>
  <c r="Q22" i="22" s="1"/>
  <c r="E9" i="22"/>
  <c r="P23" i="22" s="1"/>
  <c r="Q23" i="22" s="1"/>
  <c r="E11" i="22"/>
  <c r="P25" i="22" s="1"/>
  <c r="Q25" i="22" s="1"/>
  <c r="E11" i="23"/>
  <c r="P25" i="23" s="1"/>
  <c r="Q25" i="23" s="1"/>
  <c r="AG26" i="23"/>
  <c r="J46" i="23"/>
  <c r="E9" i="23"/>
  <c r="P23" i="23" s="1"/>
  <c r="Q23" i="23" s="1"/>
  <c r="E6" i="23"/>
  <c r="K46" i="23"/>
  <c r="E7" i="23"/>
  <c r="Q17" i="23" s="1"/>
  <c r="E11" i="24"/>
  <c r="P25" i="24" s="1"/>
  <c r="Q25" i="24" s="1"/>
  <c r="AG26" i="24"/>
  <c r="J46" i="24"/>
  <c r="E6" i="24"/>
  <c r="K46" i="24"/>
  <c r="E7" i="24"/>
  <c r="E8" i="24"/>
  <c r="P22" i="24" s="1"/>
  <c r="Q22" i="24" s="1"/>
  <c r="E8" i="25"/>
  <c r="P22" i="25" s="1"/>
  <c r="Q22" i="25" s="1"/>
  <c r="E9" i="25"/>
  <c r="P23" i="25" s="1"/>
  <c r="Q23" i="25" s="1"/>
  <c r="AG26" i="25"/>
  <c r="J46" i="25"/>
  <c r="K46" i="25"/>
  <c r="J46" i="26"/>
  <c r="AG26" i="26"/>
  <c r="K46" i="26"/>
  <c r="E9" i="26"/>
  <c r="P23" i="26" s="1"/>
  <c r="Q23" i="26" s="1"/>
  <c r="E11" i="27"/>
  <c r="P25" i="27" s="1"/>
  <c r="Q25" i="27" s="1"/>
  <c r="J46" i="27"/>
  <c r="J48" i="27" s="1"/>
  <c r="O31" i="2" s="1"/>
  <c r="E6" i="27"/>
  <c r="E9" i="28"/>
  <c r="P23" i="28" s="1"/>
  <c r="Q23" i="28" s="1"/>
  <c r="E8" i="28"/>
  <c r="P22" i="28" s="1"/>
  <c r="Q22" i="28" s="1"/>
  <c r="E11" i="28"/>
  <c r="P25" i="28" s="1"/>
  <c r="Q25" i="28" s="1"/>
  <c r="AG26" i="28"/>
  <c r="E6" i="28"/>
  <c r="J46" i="28"/>
  <c r="E7" i="28"/>
  <c r="P17" i="28" s="1"/>
  <c r="E8" i="29"/>
  <c r="P22" i="29" s="1"/>
  <c r="Q22" i="29" s="1"/>
  <c r="E9" i="29"/>
  <c r="P23" i="29" s="1"/>
  <c r="Q23" i="29" s="1"/>
  <c r="E9" i="30"/>
  <c r="P23" i="30" s="1"/>
  <c r="Q23" i="30" s="1"/>
  <c r="E6" i="31"/>
  <c r="E7" i="31"/>
  <c r="AI17" i="31" s="1"/>
  <c r="E8" i="31"/>
  <c r="P22" i="31" s="1"/>
  <c r="Q22" i="31" s="1"/>
  <c r="E9" i="31"/>
  <c r="P23" i="31" s="1"/>
  <c r="Q23" i="31" s="1"/>
  <c r="AG26" i="31"/>
  <c r="K46" i="32"/>
  <c r="E9" i="32"/>
  <c r="P23" i="32" s="1"/>
  <c r="Q23" i="32" s="1"/>
  <c r="K46" i="33"/>
  <c r="AG26" i="33"/>
  <c r="E6" i="34"/>
  <c r="J46" i="34"/>
  <c r="E11" i="34"/>
  <c r="P25" i="34" s="1"/>
  <c r="Q25" i="34" s="1"/>
  <c r="E6" i="35"/>
  <c r="AG26" i="35"/>
  <c r="E9" i="35"/>
  <c r="P23" i="35" s="1"/>
  <c r="Q23" i="35" s="1"/>
  <c r="E11" i="35"/>
  <c r="P25" i="35" s="1"/>
  <c r="Q25" i="35" s="1"/>
  <c r="K46" i="36"/>
  <c r="E7" i="36"/>
  <c r="AI17" i="36" s="1"/>
  <c r="E8" i="36"/>
  <c r="P22" i="36" s="1"/>
  <c r="Q22" i="36" s="1"/>
  <c r="E9" i="36"/>
  <c r="P23" i="36" s="1"/>
  <c r="Q23" i="36" s="1"/>
  <c r="J46" i="37"/>
  <c r="E6" i="37"/>
  <c r="E9" i="37"/>
  <c r="P23" i="37" s="1"/>
  <c r="Q23" i="37" s="1"/>
  <c r="E6" i="38"/>
  <c r="J46" i="38"/>
  <c r="E11" i="38"/>
  <c r="P25" i="38" s="1"/>
  <c r="Q25" i="38" s="1"/>
  <c r="E9" i="39"/>
  <c r="P23" i="39" s="1"/>
  <c r="Q23" i="39" s="1"/>
  <c r="E10" i="39"/>
  <c r="P24" i="39" s="1"/>
  <c r="Q24" i="39" s="1"/>
  <c r="E11" i="39"/>
  <c r="P25" i="39" s="1"/>
  <c r="Q25" i="39" s="1"/>
  <c r="AG26" i="39"/>
  <c r="J46" i="40"/>
  <c r="K46" i="40"/>
  <c r="E9" i="40"/>
  <c r="P23" i="40" s="1"/>
  <c r="Q23" i="40" s="1"/>
  <c r="E9" i="41"/>
  <c r="P23" i="41" s="1"/>
  <c r="Q23" i="41" s="1"/>
  <c r="J46" i="41"/>
  <c r="AG26" i="41"/>
  <c r="K46" i="41"/>
  <c r="E6" i="41"/>
  <c r="E9" i="42"/>
  <c r="P23" i="42" s="1"/>
  <c r="Q23" i="42" s="1"/>
  <c r="AG26" i="42"/>
  <c r="E10" i="42"/>
  <c r="P24" i="42" s="1"/>
  <c r="Q24" i="42" s="1"/>
  <c r="O32" i="42"/>
  <c r="E6" i="42"/>
  <c r="E11" i="42"/>
  <c r="P25" i="42" s="1"/>
  <c r="Q25" i="42" s="1"/>
  <c r="AG33" i="42"/>
  <c r="E7" i="42"/>
  <c r="P17" i="42" s="1"/>
  <c r="AG32" i="42"/>
  <c r="F40" i="42"/>
  <c r="K48" i="42"/>
  <c r="Q17" i="41"/>
  <c r="E10" i="41"/>
  <c r="P24" i="41" s="1"/>
  <c r="Q24" i="41" s="1"/>
  <c r="O32" i="41"/>
  <c r="AG33" i="41"/>
  <c r="P17" i="41"/>
  <c r="AG32" i="41"/>
  <c r="F40" i="41"/>
  <c r="K7" i="41"/>
  <c r="K48" i="41"/>
  <c r="AG26" i="40"/>
  <c r="E10" i="40"/>
  <c r="P24" i="40" s="1"/>
  <c r="Q24" i="40" s="1"/>
  <c r="O32" i="40"/>
  <c r="E6" i="40"/>
  <c r="E11" i="40"/>
  <c r="P25" i="40" s="1"/>
  <c r="Q25" i="40" s="1"/>
  <c r="F44" i="40"/>
  <c r="E7" i="40"/>
  <c r="Q17" i="40" s="1"/>
  <c r="F40" i="40"/>
  <c r="F41" i="40"/>
  <c r="F42" i="40" s="1"/>
  <c r="K7" i="40"/>
  <c r="E42" i="40" s="1"/>
  <c r="K48" i="40"/>
  <c r="E7" i="39"/>
  <c r="AI17" i="39" s="1"/>
  <c r="AG32" i="39"/>
  <c r="F34" i="39"/>
  <c r="F40" i="39"/>
  <c r="AG33" i="39"/>
  <c r="K48" i="39"/>
  <c r="AG26" i="38"/>
  <c r="E9" i="38"/>
  <c r="P23" i="38" s="1"/>
  <c r="Q23" i="38" s="1"/>
  <c r="F41" i="38"/>
  <c r="F42" i="38" s="1"/>
  <c r="F44" i="38"/>
  <c r="E10" i="38"/>
  <c r="P24" i="38" s="1"/>
  <c r="Q24" i="38" s="1"/>
  <c r="O32" i="38"/>
  <c r="AG33" i="38"/>
  <c r="E7" i="38"/>
  <c r="AI17" i="38" s="1"/>
  <c r="AG32" i="38"/>
  <c r="F40" i="38"/>
  <c r="K48" i="38"/>
  <c r="AG26" i="37"/>
  <c r="E45" i="37"/>
  <c r="C41" i="2" s="1"/>
  <c r="E10" i="37"/>
  <c r="P24" i="37" s="1"/>
  <c r="Q24" i="37" s="1"/>
  <c r="O32" i="37"/>
  <c r="E7" i="37"/>
  <c r="AI17" i="37" s="1"/>
  <c r="AG32" i="37"/>
  <c r="F40" i="37"/>
  <c r="AG33" i="37"/>
  <c r="K48" i="37"/>
  <c r="AG26" i="36"/>
  <c r="O32" i="36"/>
  <c r="O34" i="36" s="1"/>
  <c r="E6" i="36"/>
  <c r="AG33" i="36"/>
  <c r="F40" i="36"/>
  <c r="K48" i="36"/>
  <c r="E42" i="35"/>
  <c r="E10" i="35"/>
  <c r="P24" i="35" s="1"/>
  <c r="Q24" i="35" s="1"/>
  <c r="E7" i="35"/>
  <c r="AI17" i="35" s="1"/>
  <c r="AG32" i="35"/>
  <c r="F40" i="35"/>
  <c r="K48" i="35"/>
  <c r="AG26" i="34"/>
  <c r="E10" i="34"/>
  <c r="P24" i="34" s="1"/>
  <c r="Q24" i="34" s="1"/>
  <c r="O32" i="34"/>
  <c r="AG33" i="34"/>
  <c r="P17" i="34"/>
  <c r="AG32" i="34"/>
  <c r="F40" i="34"/>
  <c r="K7" i="34"/>
  <c r="E42" i="34" s="1"/>
  <c r="Q17" i="34"/>
  <c r="K48" i="34"/>
  <c r="E49" i="33"/>
  <c r="E10" i="33"/>
  <c r="P24" i="33" s="1"/>
  <c r="Q24" i="33" s="1"/>
  <c r="O32" i="33"/>
  <c r="E6" i="33"/>
  <c r="E11" i="33"/>
  <c r="P25" i="33" s="1"/>
  <c r="Q25" i="33" s="1"/>
  <c r="AG33" i="33"/>
  <c r="E7" i="33"/>
  <c r="AG32" i="33"/>
  <c r="F40" i="33"/>
  <c r="K48" i="33"/>
  <c r="AG26" i="32"/>
  <c r="E10" i="32"/>
  <c r="P24" i="32" s="1"/>
  <c r="Q24" i="32" s="1"/>
  <c r="O32" i="32"/>
  <c r="E6" i="32"/>
  <c r="E11" i="32"/>
  <c r="P25" i="32" s="1"/>
  <c r="Q25" i="32" s="1"/>
  <c r="AG33" i="32"/>
  <c r="E7" i="32"/>
  <c r="AG32" i="32"/>
  <c r="F40" i="32"/>
  <c r="K48" i="32"/>
  <c r="AG32" i="31"/>
  <c r="AG33" i="31"/>
  <c r="K7" i="31"/>
  <c r="E42" i="31" s="1"/>
  <c r="K48" i="31"/>
  <c r="AG26" i="30"/>
  <c r="E10" i="30"/>
  <c r="P24" i="30" s="1"/>
  <c r="Q24" i="30" s="1"/>
  <c r="O32" i="30"/>
  <c r="E6" i="30"/>
  <c r="E11" i="30"/>
  <c r="P25" i="30" s="1"/>
  <c r="Q25" i="30" s="1"/>
  <c r="AG33" i="30"/>
  <c r="AG34" i="30" s="1"/>
  <c r="E7" i="30"/>
  <c r="P17" i="30" s="1"/>
  <c r="F40" i="30"/>
  <c r="K48" i="30"/>
  <c r="AG26" i="29"/>
  <c r="E10" i="29"/>
  <c r="P24" i="29" s="1"/>
  <c r="Q24" i="29" s="1"/>
  <c r="O32" i="29"/>
  <c r="E6" i="29"/>
  <c r="AG33" i="29"/>
  <c r="F40" i="29"/>
  <c r="K7" i="29"/>
  <c r="E42" i="29" s="1"/>
  <c r="K48" i="29"/>
  <c r="O32" i="28"/>
  <c r="O34" i="28" s="1"/>
  <c r="AG33" i="28"/>
  <c r="AG32" i="28"/>
  <c r="F40" i="28"/>
  <c r="K48" i="28"/>
  <c r="AG26" i="27"/>
  <c r="E49" i="27"/>
  <c r="E45" i="27"/>
  <c r="C31" i="2" s="1"/>
  <c r="E10" i="27"/>
  <c r="P24" i="27" s="1"/>
  <c r="Q24" i="27" s="1"/>
  <c r="O32" i="27"/>
  <c r="E7" i="27"/>
  <c r="AI17" i="27" s="1"/>
  <c r="AG32" i="27"/>
  <c r="F40" i="27"/>
  <c r="Y7" i="27"/>
  <c r="K48" i="27"/>
  <c r="E10" i="26"/>
  <c r="P24" i="26" s="1"/>
  <c r="Q24" i="26" s="1"/>
  <c r="O32" i="26"/>
  <c r="E6" i="26"/>
  <c r="E11" i="26"/>
  <c r="P25" i="26" s="1"/>
  <c r="Q25" i="26" s="1"/>
  <c r="AG33" i="26"/>
  <c r="E7" i="26"/>
  <c r="P17" i="26" s="1"/>
  <c r="F40" i="26"/>
  <c r="K48" i="26"/>
  <c r="E10" i="25"/>
  <c r="P24" i="25" s="1"/>
  <c r="Q24" i="25" s="1"/>
  <c r="O32" i="25"/>
  <c r="E6" i="25"/>
  <c r="AG33" i="25"/>
  <c r="F40" i="25"/>
  <c r="K48" i="25"/>
  <c r="O32" i="24"/>
  <c r="AG33" i="24"/>
  <c r="AG32" i="24"/>
  <c r="F40" i="24"/>
  <c r="K7" i="24"/>
  <c r="E42" i="24" s="1"/>
  <c r="K48" i="24"/>
  <c r="E10" i="23"/>
  <c r="P24" i="23" s="1"/>
  <c r="Q24" i="23" s="1"/>
  <c r="O32" i="23"/>
  <c r="AG33" i="23"/>
  <c r="F40" i="23"/>
  <c r="K48" i="23"/>
  <c r="AG26" i="22"/>
  <c r="O32" i="22"/>
  <c r="AG32" i="22"/>
  <c r="K7" i="22"/>
  <c r="K48" i="22"/>
  <c r="AG26" i="21"/>
  <c r="E10" i="21"/>
  <c r="P24" i="21" s="1"/>
  <c r="Q24" i="21" s="1"/>
  <c r="O32" i="21"/>
  <c r="E6" i="21"/>
  <c r="E11" i="21"/>
  <c r="P25" i="21" s="1"/>
  <c r="Q25" i="21" s="1"/>
  <c r="AG33" i="21"/>
  <c r="E7" i="21"/>
  <c r="AI17" i="21" s="1"/>
  <c r="AG32" i="21"/>
  <c r="F40" i="21"/>
  <c r="F46" i="21"/>
  <c r="K48" i="21"/>
  <c r="E10" i="20"/>
  <c r="P24" i="20" s="1"/>
  <c r="Q24" i="20" s="1"/>
  <c r="O32" i="20"/>
  <c r="E6" i="20"/>
  <c r="AG33" i="20"/>
  <c r="K7" i="20"/>
  <c r="E42" i="20" s="1"/>
  <c r="K48" i="20"/>
  <c r="AG26" i="19"/>
  <c r="O32" i="19"/>
  <c r="O34" i="19" s="1"/>
  <c r="AG33" i="19"/>
  <c r="E7" i="19"/>
  <c r="P17" i="19" s="1"/>
  <c r="AG32" i="19"/>
  <c r="F40" i="19"/>
  <c r="K48" i="19"/>
  <c r="AG26" i="18"/>
  <c r="Q17" i="18"/>
  <c r="P17" i="18"/>
  <c r="AI17" i="18"/>
  <c r="E6" i="18"/>
  <c r="E11" i="18"/>
  <c r="P25" i="18" s="1"/>
  <c r="Q25" i="18" s="1"/>
  <c r="AG33" i="18"/>
  <c r="E34" i="18"/>
  <c r="AG32" i="18"/>
  <c r="F40" i="18"/>
  <c r="K7" i="18"/>
  <c r="E42" i="18" s="1"/>
  <c r="K48" i="18"/>
  <c r="O32" i="17"/>
  <c r="AG33" i="17"/>
  <c r="AG32" i="17"/>
  <c r="F40" i="17"/>
  <c r="K48" i="17"/>
  <c r="F41" i="16"/>
  <c r="F42" i="16" s="1"/>
  <c r="F44" i="16"/>
  <c r="O32" i="16"/>
  <c r="AG33" i="16"/>
  <c r="AG32" i="16"/>
  <c r="F40" i="16"/>
  <c r="K7" i="16"/>
  <c r="K48" i="16"/>
  <c r="E49" i="15"/>
  <c r="E45" i="15"/>
  <c r="E10" i="15"/>
  <c r="P24" i="15" s="1"/>
  <c r="Q24" i="15" s="1"/>
  <c r="O32" i="15"/>
  <c r="AG33" i="15"/>
  <c r="E7" i="15"/>
  <c r="AI17" i="15" s="1"/>
  <c r="AG32" i="15"/>
  <c r="F40" i="15"/>
  <c r="K48" i="15"/>
  <c r="E9" i="14"/>
  <c r="P23" i="14" s="1"/>
  <c r="Q23" i="14" s="1"/>
  <c r="F44" i="14"/>
  <c r="E10" i="14"/>
  <c r="P24" i="14" s="1"/>
  <c r="Q24" i="14" s="1"/>
  <c r="O32" i="14"/>
  <c r="F41" i="14"/>
  <c r="F42" i="14" s="1"/>
  <c r="E6" i="14"/>
  <c r="E11" i="14"/>
  <c r="P25" i="14" s="1"/>
  <c r="Q25" i="14" s="1"/>
  <c r="F40" i="14"/>
  <c r="K48" i="14"/>
  <c r="AG26" i="13"/>
  <c r="E10" i="13"/>
  <c r="P24" i="13" s="1"/>
  <c r="Q24" i="13" s="1"/>
  <c r="O32" i="13"/>
  <c r="E6" i="13"/>
  <c r="AG33" i="13"/>
  <c r="K7" i="13"/>
  <c r="K48" i="13"/>
  <c r="AG26" i="12"/>
  <c r="E10" i="12"/>
  <c r="P24" i="12" s="1"/>
  <c r="Q24" i="12" s="1"/>
  <c r="O32" i="12"/>
  <c r="E6" i="12"/>
  <c r="E11" i="12"/>
  <c r="P25" i="12" s="1"/>
  <c r="Q25" i="12" s="1"/>
  <c r="AG33" i="12"/>
  <c r="F40" i="12"/>
  <c r="K48" i="12"/>
  <c r="P17" i="11"/>
  <c r="AI17" i="11"/>
  <c r="F41" i="11"/>
  <c r="F42" i="11" s="1"/>
  <c r="F44" i="11"/>
  <c r="E10" i="11"/>
  <c r="P24" i="11" s="1"/>
  <c r="Q24" i="11" s="1"/>
  <c r="O32" i="11"/>
  <c r="E8" i="11"/>
  <c r="P22" i="11" s="1"/>
  <c r="Q22" i="11" s="1"/>
  <c r="E9" i="11"/>
  <c r="P23" i="11" s="1"/>
  <c r="Q23" i="11" s="1"/>
  <c r="E6" i="11"/>
  <c r="E11" i="11"/>
  <c r="P25" i="11" s="1"/>
  <c r="Q25" i="11" s="1"/>
  <c r="AG32" i="11"/>
  <c r="F40" i="11"/>
  <c r="K48" i="11"/>
  <c r="AG26" i="10"/>
  <c r="E45" i="10"/>
  <c r="C14" i="2" s="1"/>
  <c r="O32" i="10"/>
  <c r="E6" i="10"/>
  <c r="E11" i="10"/>
  <c r="P25" i="10" s="1"/>
  <c r="Q25" i="10" s="1"/>
  <c r="AG33" i="10"/>
  <c r="E7" i="10"/>
  <c r="P17" i="10" s="1"/>
  <c r="AG32" i="10"/>
  <c r="F40" i="10"/>
  <c r="K48" i="10"/>
  <c r="AG26" i="9"/>
  <c r="P17" i="9"/>
  <c r="E8" i="9"/>
  <c r="P22" i="9" s="1"/>
  <c r="Q22" i="9" s="1"/>
  <c r="F44" i="9"/>
  <c r="E10" i="9"/>
  <c r="P24" i="9" s="1"/>
  <c r="Q24" i="9" s="1"/>
  <c r="O32" i="9"/>
  <c r="AI17" i="9"/>
  <c r="F41" i="9"/>
  <c r="F42" i="9" s="1"/>
  <c r="E6" i="9"/>
  <c r="E11" i="9"/>
  <c r="P25" i="9" s="1"/>
  <c r="Q25" i="9" s="1"/>
  <c r="E45" i="9"/>
  <c r="E9" i="9"/>
  <c r="P23" i="9" s="1"/>
  <c r="Q23" i="9" s="1"/>
  <c r="F40" i="9"/>
  <c r="K48" i="9"/>
  <c r="AG26" i="8"/>
  <c r="AG33" i="8"/>
  <c r="E7" i="8"/>
  <c r="AI17" i="8" s="1"/>
  <c r="AG32" i="8"/>
  <c r="F34" i="8"/>
  <c r="F40" i="8"/>
  <c r="K48" i="8"/>
  <c r="F41" i="7"/>
  <c r="F42" i="7" s="1"/>
  <c r="F44" i="7"/>
  <c r="O32" i="7"/>
  <c r="AG32" i="7"/>
  <c r="F40" i="7"/>
  <c r="K7" i="7"/>
  <c r="K48" i="7"/>
  <c r="Q17" i="6"/>
  <c r="AI17" i="6"/>
  <c r="AG26" i="6"/>
  <c r="E10" i="6"/>
  <c r="P24" i="6" s="1"/>
  <c r="Q24" i="6" s="1"/>
  <c r="O32" i="6"/>
  <c r="E6" i="6"/>
  <c r="E11" i="6"/>
  <c r="P25" i="6" s="1"/>
  <c r="Q25" i="6" s="1"/>
  <c r="AG33" i="6"/>
  <c r="E45" i="6"/>
  <c r="E8" i="6"/>
  <c r="P22" i="6" s="1"/>
  <c r="Q22" i="6" s="1"/>
  <c r="E9" i="6"/>
  <c r="P23" i="6" s="1"/>
  <c r="Q23" i="6" s="1"/>
  <c r="P17" i="6"/>
  <c r="F40" i="6"/>
  <c r="K48" i="6"/>
  <c r="AG26" i="5"/>
  <c r="E10" i="5"/>
  <c r="P24" i="5" s="1"/>
  <c r="Q24" i="5" s="1"/>
  <c r="O32" i="5"/>
  <c r="E6" i="5"/>
  <c r="E11" i="5"/>
  <c r="P25" i="5" s="1"/>
  <c r="Q25" i="5" s="1"/>
  <c r="AG33" i="5"/>
  <c r="E7" i="5"/>
  <c r="AI17" i="5" s="1"/>
  <c r="AG32" i="5"/>
  <c r="F40" i="5"/>
  <c r="K48" i="5"/>
  <c r="AG26" i="4"/>
  <c r="E49" i="4"/>
  <c r="E9" i="4"/>
  <c r="P23" i="4" s="1"/>
  <c r="Q23" i="4" s="1"/>
  <c r="F41" i="4"/>
  <c r="F42" i="4" s="1"/>
  <c r="F44" i="4"/>
  <c r="E10" i="4"/>
  <c r="P24" i="4" s="1"/>
  <c r="Q24" i="4" s="1"/>
  <c r="E6" i="4"/>
  <c r="E11" i="4"/>
  <c r="P25" i="4" s="1"/>
  <c r="Q25" i="4" s="1"/>
  <c r="E7" i="4"/>
  <c r="AI17" i="4" s="1"/>
  <c r="F40" i="4"/>
  <c r="K48" i="4"/>
  <c r="Z33" i="3"/>
  <c r="AA33" i="3"/>
  <c r="AB33" i="3"/>
  <c r="AC33" i="3"/>
  <c r="AD33" i="3"/>
  <c r="AE33" i="3"/>
  <c r="AF33" i="3"/>
  <c r="W33" i="3"/>
  <c r="X33" i="3"/>
  <c r="Y33" i="3"/>
  <c r="J48" i="8" l="1"/>
  <c r="O12" i="2" s="1"/>
  <c r="F46" i="30"/>
  <c r="J48" i="36"/>
  <c r="O40" i="2" s="1"/>
  <c r="F46" i="26"/>
  <c r="F46" i="8"/>
  <c r="O34" i="11"/>
  <c r="AG34" i="13"/>
  <c r="F49" i="13" s="1"/>
  <c r="E42" i="33"/>
  <c r="O34" i="17"/>
  <c r="E49" i="17"/>
  <c r="O34" i="27"/>
  <c r="F46" i="6"/>
  <c r="E49" i="36"/>
  <c r="O34" i="15"/>
  <c r="O34" i="29"/>
  <c r="O34" i="41"/>
  <c r="O34" i="13"/>
  <c r="E45" i="8"/>
  <c r="C12" i="2" s="1"/>
  <c r="O34" i="5"/>
  <c r="E49" i="8"/>
  <c r="E45" i="11"/>
  <c r="C15" i="2" s="1"/>
  <c r="E45" i="12"/>
  <c r="C16" i="2" s="1"/>
  <c r="C13" i="2"/>
  <c r="C19" i="2"/>
  <c r="O34" i="25"/>
  <c r="E42" i="11"/>
  <c r="F46" i="41"/>
  <c r="E45" i="4"/>
  <c r="C8" i="2" s="1"/>
  <c r="O34" i="34"/>
  <c r="E48" i="34" s="1"/>
  <c r="O34" i="18"/>
  <c r="F46" i="34"/>
  <c r="J48" i="18"/>
  <c r="O22" i="2" s="1"/>
  <c r="O34" i="14"/>
  <c r="O34" i="37"/>
  <c r="E48" i="37" s="1"/>
  <c r="E49" i="10"/>
  <c r="E45" i="23"/>
  <c r="C27" i="2" s="1"/>
  <c r="E49" i="14"/>
  <c r="O34" i="22"/>
  <c r="J48" i="6"/>
  <c r="O10" i="2" s="1"/>
  <c r="O34" i="4"/>
  <c r="E48" i="4" s="1"/>
  <c r="E50" i="4" s="1"/>
  <c r="C10" i="2"/>
  <c r="F46" i="31"/>
  <c r="F46" i="20"/>
  <c r="F46" i="32"/>
  <c r="F46" i="10"/>
  <c r="F46" i="12"/>
  <c r="F46" i="13"/>
  <c r="E48" i="27"/>
  <c r="E50" i="27" s="1"/>
  <c r="E45" i="35"/>
  <c r="C39" i="2" s="1"/>
  <c r="E48" i="13"/>
  <c r="E48" i="25"/>
  <c r="E48" i="41"/>
  <c r="E48" i="15"/>
  <c r="E50" i="15" s="1"/>
  <c r="E45" i="25"/>
  <c r="C29" i="2" s="1"/>
  <c r="E48" i="28"/>
  <c r="E45" i="32"/>
  <c r="C36" i="2" s="1"/>
  <c r="E42" i="36"/>
  <c r="F46" i="22"/>
  <c r="E48" i="5"/>
  <c r="E48" i="14"/>
  <c r="E48" i="29"/>
  <c r="E48" i="18"/>
  <c r="E45" i="17"/>
  <c r="C21" i="2" s="1"/>
  <c r="O34" i="24"/>
  <c r="E49" i="25"/>
  <c r="E49" i="32"/>
  <c r="F46" i="35"/>
  <c r="F46" i="29"/>
  <c r="E53" i="11"/>
  <c r="E48" i="22"/>
  <c r="E49" i="23"/>
  <c r="E49" i="37"/>
  <c r="F46" i="28"/>
  <c r="E48" i="19"/>
  <c r="E48" i="36"/>
  <c r="J48" i="25"/>
  <c r="O29" i="2" s="1"/>
  <c r="O34" i="40"/>
  <c r="F46" i="25"/>
  <c r="J48" i="38"/>
  <c r="O42" i="2" s="1"/>
  <c r="J48" i="41"/>
  <c r="O45" i="2" s="1"/>
  <c r="J48" i="37"/>
  <c r="O41" i="2" s="1"/>
  <c r="J48" i="9"/>
  <c r="O13" i="2" s="1"/>
  <c r="J48" i="22"/>
  <c r="O26" i="2" s="1"/>
  <c r="J48" i="7"/>
  <c r="O11" i="2" s="1"/>
  <c r="J48" i="24"/>
  <c r="O28" i="2" s="1"/>
  <c r="J48" i="14"/>
  <c r="O18" i="2" s="1"/>
  <c r="F46" i="19"/>
  <c r="F46" i="33"/>
  <c r="F46" i="23"/>
  <c r="F46" i="39"/>
  <c r="F46" i="37"/>
  <c r="F46" i="42"/>
  <c r="F46" i="27"/>
  <c r="F46" i="18"/>
  <c r="F46" i="15"/>
  <c r="C43" i="2"/>
  <c r="C37" i="2"/>
  <c r="E45" i="14"/>
  <c r="C18" i="2" s="1"/>
  <c r="AG34" i="14"/>
  <c r="F53" i="14" s="1"/>
  <c r="O34" i="31"/>
  <c r="E48" i="31" s="1"/>
  <c r="E49" i="12"/>
  <c r="E45" i="30"/>
  <c r="C34" i="2" s="1"/>
  <c r="O34" i="35"/>
  <c r="E42" i="21"/>
  <c r="E49" i="30"/>
  <c r="AG34" i="4"/>
  <c r="F49" i="4" s="1"/>
  <c r="E45" i="28"/>
  <c r="C32" i="2" s="1"/>
  <c r="E45" i="21"/>
  <c r="C25" i="2" s="1"/>
  <c r="E49" i="28"/>
  <c r="O34" i="26"/>
  <c r="Q17" i="13"/>
  <c r="E44" i="13" s="1"/>
  <c r="P17" i="13"/>
  <c r="O26" i="20"/>
  <c r="E53" i="18"/>
  <c r="E53" i="28"/>
  <c r="E53" i="17"/>
  <c r="AI17" i="25"/>
  <c r="C107" i="3"/>
  <c r="E42" i="26"/>
  <c r="AG34" i="29"/>
  <c r="F49" i="29" s="1"/>
  <c r="O34" i="38"/>
  <c r="AG34" i="20"/>
  <c r="F49" i="20" s="1"/>
  <c r="O34" i="30"/>
  <c r="O34" i="20"/>
  <c r="O34" i="7"/>
  <c r="E49" i="42"/>
  <c r="O34" i="6"/>
  <c r="O34" i="33"/>
  <c r="O34" i="10"/>
  <c r="E45" i="19"/>
  <c r="C23" i="2" s="1"/>
  <c r="E49" i="19"/>
  <c r="E45" i="26"/>
  <c r="C30" i="2" s="1"/>
  <c r="AG34" i="35"/>
  <c r="F49" i="35" s="1"/>
  <c r="O34" i="16"/>
  <c r="AG34" i="26"/>
  <c r="F49" i="26" s="1"/>
  <c r="AG34" i="31"/>
  <c r="F49" i="31" s="1"/>
  <c r="AG34" i="23"/>
  <c r="F49" i="23" s="1"/>
  <c r="AG34" i="32"/>
  <c r="F49" i="32" s="1"/>
  <c r="AG34" i="39"/>
  <c r="F49" i="39" s="1"/>
  <c r="F48" i="14"/>
  <c r="AG34" i="37"/>
  <c r="F49" i="30"/>
  <c r="AG34" i="21"/>
  <c r="F49" i="21" s="1"/>
  <c r="AG34" i="6"/>
  <c r="F49" i="6" s="1"/>
  <c r="AG34" i="22"/>
  <c r="F49" i="22" s="1"/>
  <c r="AG34" i="40"/>
  <c r="F49" i="40" s="1"/>
  <c r="F49" i="14"/>
  <c r="E45" i="42"/>
  <c r="C46" i="2" s="1"/>
  <c r="O34" i="8"/>
  <c r="O34" i="9"/>
  <c r="E42" i="38"/>
  <c r="E49" i="38"/>
  <c r="E49" i="5"/>
  <c r="O34" i="23"/>
  <c r="E45" i="5"/>
  <c r="C9" i="2" s="1"/>
  <c r="E49" i="39"/>
  <c r="AG34" i="12"/>
  <c r="F49" i="12" s="1"/>
  <c r="AG34" i="16"/>
  <c r="F49" i="16" s="1"/>
  <c r="O34" i="12"/>
  <c r="O34" i="21"/>
  <c r="AG34" i="36"/>
  <c r="F49" i="36" s="1"/>
  <c r="AG34" i="9"/>
  <c r="F49" i="9" s="1"/>
  <c r="AG34" i="5"/>
  <c r="F49" i="5" s="1"/>
  <c r="O34" i="39"/>
  <c r="E42" i="39"/>
  <c r="AG34" i="28"/>
  <c r="F49" i="28" s="1"/>
  <c r="AG34" i="41"/>
  <c r="F49" i="41" s="1"/>
  <c r="O34" i="42"/>
  <c r="AG34" i="17"/>
  <c r="F49" i="17" s="1"/>
  <c r="O34" i="32"/>
  <c r="AG34" i="25"/>
  <c r="F49" i="25" s="1"/>
  <c r="AG34" i="34"/>
  <c r="F49" i="34" s="1"/>
  <c r="Q17" i="25"/>
  <c r="E44" i="25" s="1"/>
  <c r="Q17" i="12"/>
  <c r="E44" i="12" s="1"/>
  <c r="E46" i="12" s="1"/>
  <c r="O26" i="25"/>
  <c r="P17" i="12"/>
  <c r="J48" i="13"/>
  <c r="O17" i="2" s="1"/>
  <c r="J48" i="17"/>
  <c r="O21" i="2" s="1"/>
  <c r="J48" i="5"/>
  <c r="O9" i="2" s="1"/>
  <c r="J48" i="29"/>
  <c r="O33" i="2" s="1"/>
  <c r="J48" i="28"/>
  <c r="O32" i="2" s="1"/>
  <c r="J48" i="20"/>
  <c r="O24" i="2" s="1"/>
  <c r="J48" i="23"/>
  <c r="O27" i="2" s="1"/>
  <c r="J48" i="16"/>
  <c r="O20" i="2" s="1"/>
  <c r="J48" i="10"/>
  <c r="O14" i="2" s="1"/>
  <c r="J48" i="15"/>
  <c r="O19" i="2" s="1"/>
  <c r="J48" i="4"/>
  <c r="O8" i="2" s="1"/>
  <c r="J48" i="32"/>
  <c r="O36" i="2" s="1"/>
  <c r="AG33" i="3"/>
  <c r="J48" i="21"/>
  <c r="O25" i="2" s="1"/>
  <c r="J48" i="12"/>
  <c r="O16" i="2" s="1"/>
  <c r="J48" i="34"/>
  <c r="O38" i="2" s="1"/>
  <c r="J48" i="33"/>
  <c r="O37" i="2" s="1"/>
  <c r="J48" i="31"/>
  <c r="O35" i="2" s="1"/>
  <c r="Q17" i="29"/>
  <c r="E44" i="29" s="1"/>
  <c r="O26" i="7"/>
  <c r="P17" i="29"/>
  <c r="E53" i="29" s="1"/>
  <c r="O26" i="17"/>
  <c r="O26" i="19"/>
  <c r="O26" i="27"/>
  <c r="O26" i="39"/>
  <c r="O26" i="40"/>
  <c r="O26" i="31"/>
  <c r="J48" i="35"/>
  <c r="O39" i="2" s="1"/>
  <c r="Q17" i="16"/>
  <c r="E44" i="16" s="1"/>
  <c r="J48" i="30"/>
  <c r="O34" i="2" s="1"/>
  <c r="AI17" i="14"/>
  <c r="P17" i="14"/>
  <c r="O26" i="10"/>
  <c r="O26" i="30"/>
  <c r="O26" i="16"/>
  <c r="O26" i="28"/>
  <c r="O26" i="8"/>
  <c r="O26" i="37"/>
  <c r="O26" i="14"/>
  <c r="O26" i="41"/>
  <c r="P17" i="7"/>
  <c r="P17" i="16"/>
  <c r="P17" i="36"/>
  <c r="O26" i="15"/>
  <c r="O26" i="35"/>
  <c r="P17" i="37"/>
  <c r="P17" i="38"/>
  <c r="Q17" i="36"/>
  <c r="E44" i="36" s="1"/>
  <c r="E46" i="36" s="1"/>
  <c r="E44" i="23"/>
  <c r="E44" i="7"/>
  <c r="O26" i="33"/>
  <c r="AI17" i="17"/>
  <c r="O26" i="4"/>
  <c r="Q17" i="22"/>
  <c r="E44" i="22" s="1"/>
  <c r="Q17" i="17"/>
  <c r="E44" i="17" s="1"/>
  <c r="E46" i="17" s="1"/>
  <c r="O26" i="29"/>
  <c r="O26" i="34"/>
  <c r="O26" i="5"/>
  <c r="O26" i="13"/>
  <c r="P17" i="21"/>
  <c r="O26" i="23"/>
  <c r="O26" i="24"/>
  <c r="O26" i="12"/>
  <c r="E44" i="34"/>
  <c r="O26" i="22"/>
  <c r="AI17" i="7"/>
  <c r="E44" i="14"/>
  <c r="Q17" i="31"/>
  <c r="E44" i="31" s="1"/>
  <c r="Q17" i="37"/>
  <c r="E44" i="37" s="1"/>
  <c r="E46" i="37" s="1"/>
  <c r="Q17" i="38"/>
  <c r="E44" i="38" s="1"/>
  <c r="E46" i="38" s="1"/>
  <c r="O26" i="36"/>
  <c r="J48" i="19"/>
  <c r="O23" i="2" s="1"/>
  <c r="J48" i="26"/>
  <c r="O30" i="2" s="1"/>
  <c r="J48" i="11"/>
  <c r="O15" i="2" s="1"/>
  <c r="F46" i="40"/>
  <c r="J48" i="42"/>
  <c r="O46" i="2" s="1"/>
  <c r="F46" i="38"/>
  <c r="J48" i="40"/>
  <c r="O44" i="2" s="1"/>
  <c r="Q17" i="4"/>
  <c r="E44" i="4" s="1"/>
  <c r="E46" i="4" s="1"/>
  <c r="F46" i="4"/>
  <c r="P17" i="4"/>
  <c r="F46" i="7"/>
  <c r="Q17" i="8"/>
  <c r="E44" i="8" s="1"/>
  <c r="E46" i="8" s="1"/>
  <c r="E44" i="9"/>
  <c r="E46" i="9" s="1"/>
  <c r="P17" i="15"/>
  <c r="E53" i="15" s="1"/>
  <c r="O26" i="18"/>
  <c r="P17" i="20"/>
  <c r="AI17" i="20"/>
  <c r="E44" i="20"/>
  <c r="O26" i="21"/>
  <c r="P17" i="22"/>
  <c r="P17" i="23"/>
  <c r="AI17" i="23"/>
  <c r="Q17" i="24"/>
  <c r="E44" i="24" s="1"/>
  <c r="AI17" i="24"/>
  <c r="P17" i="24"/>
  <c r="O26" i="26"/>
  <c r="Q17" i="28"/>
  <c r="E44" i="28" s="1"/>
  <c r="AI17" i="28"/>
  <c r="P17" i="31"/>
  <c r="O26" i="32"/>
  <c r="Q17" i="35"/>
  <c r="E44" i="35" s="1"/>
  <c r="E46" i="35" s="1"/>
  <c r="O26" i="38"/>
  <c r="P17" i="40"/>
  <c r="O26" i="42"/>
  <c r="AI17" i="42"/>
  <c r="Q17" i="42"/>
  <c r="E44" i="42" s="1"/>
  <c r="AG34" i="42"/>
  <c r="F49" i="42" s="1"/>
  <c r="E44" i="41"/>
  <c r="E49" i="41"/>
  <c r="E45" i="41"/>
  <c r="C45" i="2" s="1"/>
  <c r="E42" i="41"/>
  <c r="E44" i="40"/>
  <c r="AI17" i="40"/>
  <c r="E49" i="40"/>
  <c r="E45" i="40"/>
  <c r="C44" i="2" s="1"/>
  <c r="P17" i="39"/>
  <c r="Q17" i="39"/>
  <c r="E44" i="39" s="1"/>
  <c r="E46" i="39" s="1"/>
  <c r="AG34" i="38"/>
  <c r="F49" i="38" s="1"/>
  <c r="P17" i="35"/>
  <c r="E49" i="34"/>
  <c r="E45" i="34"/>
  <c r="C38" i="2" s="1"/>
  <c r="Q17" i="33"/>
  <c r="E44" i="33" s="1"/>
  <c r="E46" i="33" s="1"/>
  <c r="P17" i="33"/>
  <c r="AI17" i="33"/>
  <c r="AG34" i="33"/>
  <c r="F49" i="33" s="1"/>
  <c r="Q17" i="32"/>
  <c r="E44" i="32" s="1"/>
  <c r="AI17" i="32"/>
  <c r="F48" i="32"/>
  <c r="P17" i="32"/>
  <c r="E49" i="31"/>
  <c r="E45" i="31"/>
  <c r="C35" i="2" s="1"/>
  <c r="F48" i="31"/>
  <c r="Q17" i="30"/>
  <c r="E44" i="30" s="1"/>
  <c r="AI17" i="30"/>
  <c r="F48" i="30"/>
  <c r="E49" i="29"/>
  <c r="E45" i="29"/>
  <c r="C33" i="2" s="1"/>
  <c r="F48" i="29"/>
  <c r="P17" i="27"/>
  <c r="E53" i="27" s="1"/>
  <c r="AG34" i="27"/>
  <c r="F49" i="27" s="1"/>
  <c r="Q17" i="27"/>
  <c r="E44" i="27" s="1"/>
  <c r="E46" i="27" s="1"/>
  <c r="Q17" i="26"/>
  <c r="E44" i="26" s="1"/>
  <c r="AI17" i="26"/>
  <c r="AG34" i="24"/>
  <c r="F49" i="24" s="1"/>
  <c r="E49" i="24"/>
  <c r="E45" i="24"/>
  <c r="C28" i="2" s="1"/>
  <c r="E49" i="22"/>
  <c r="E45" i="22"/>
  <c r="C26" i="2" s="1"/>
  <c r="E42" i="22"/>
  <c r="Q17" i="21"/>
  <c r="E44" i="21" s="1"/>
  <c r="E49" i="20"/>
  <c r="E45" i="20"/>
  <c r="C24" i="2" s="1"/>
  <c r="Q17" i="19"/>
  <c r="E44" i="19" s="1"/>
  <c r="AI17" i="19"/>
  <c r="AG34" i="19"/>
  <c r="F49" i="19" s="1"/>
  <c r="AG34" i="18"/>
  <c r="F49" i="18" s="1"/>
  <c r="E49" i="18"/>
  <c r="E45" i="18"/>
  <c r="C22" i="2" s="1"/>
  <c r="E44" i="18"/>
  <c r="E48" i="17"/>
  <c r="E50" i="17" s="1"/>
  <c r="F46" i="16"/>
  <c r="E49" i="16"/>
  <c r="E45" i="16"/>
  <c r="C20" i="2" s="1"/>
  <c r="E42" i="16"/>
  <c r="AG34" i="15"/>
  <c r="F49" i="15" s="1"/>
  <c r="Q17" i="15"/>
  <c r="E44" i="15" s="1"/>
  <c r="E46" i="15" s="1"/>
  <c r="F46" i="14"/>
  <c r="E49" i="13"/>
  <c r="E45" i="13"/>
  <c r="C17" i="2" s="1"/>
  <c r="F48" i="13"/>
  <c r="F50" i="13" s="1"/>
  <c r="F52" i="13" s="1"/>
  <c r="E42" i="13"/>
  <c r="O26" i="11"/>
  <c r="F46" i="11"/>
  <c r="E44" i="11"/>
  <c r="AG34" i="11"/>
  <c r="F49" i="11" s="1"/>
  <c r="AG34" i="10"/>
  <c r="F49" i="10" s="1"/>
  <c r="Q17" i="10"/>
  <c r="E44" i="10" s="1"/>
  <c r="E46" i="10" s="1"/>
  <c r="AI17" i="10"/>
  <c r="F46" i="9"/>
  <c r="O26" i="9"/>
  <c r="AG34" i="8"/>
  <c r="F49" i="8" s="1"/>
  <c r="P17" i="8"/>
  <c r="AG34" i="7"/>
  <c r="E49" i="7"/>
  <c r="E45" i="7"/>
  <c r="C11" i="2" s="1"/>
  <c r="E42" i="7"/>
  <c r="E44" i="6"/>
  <c r="E46" i="6" s="1"/>
  <c r="O26" i="6"/>
  <c r="Q17" i="5"/>
  <c r="E44" i="5" s="1"/>
  <c r="P17" i="5"/>
  <c r="C102" i="3"/>
  <c r="F48" i="34" l="1"/>
  <c r="F50" i="34" s="1"/>
  <c r="F52" i="34" s="1"/>
  <c r="E55" i="34" s="1"/>
  <c r="E50" i="36"/>
  <c r="E50" i="19"/>
  <c r="E53" i="19"/>
  <c r="J49" i="19" s="1"/>
  <c r="E53" i="41"/>
  <c r="J49" i="41" s="1"/>
  <c r="E53" i="25"/>
  <c r="J49" i="25" s="1"/>
  <c r="E46" i="23"/>
  <c r="E46" i="11"/>
  <c r="E50" i="14"/>
  <c r="E53" i="31"/>
  <c r="J49" i="31" s="1"/>
  <c r="E53" i="22"/>
  <c r="J49" i="22" s="1"/>
  <c r="E46" i="14"/>
  <c r="E53" i="36"/>
  <c r="E53" i="37"/>
  <c r="J49" i="37" s="1"/>
  <c r="E46" i="32"/>
  <c r="E50" i="29"/>
  <c r="E50" i="37"/>
  <c r="E50" i="25"/>
  <c r="E46" i="25"/>
  <c r="E53" i="13"/>
  <c r="J49" i="13" s="1"/>
  <c r="E53" i="4"/>
  <c r="J49" i="4" s="1"/>
  <c r="E50" i="5"/>
  <c r="E46" i="30"/>
  <c r="E53" i="14"/>
  <c r="L18" i="2" s="1"/>
  <c r="E53" i="34"/>
  <c r="J49" i="34" s="1"/>
  <c r="E50" i="13"/>
  <c r="E50" i="22"/>
  <c r="E48" i="11"/>
  <c r="E50" i="11" s="1"/>
  <c r="E52" i="4"/>
  <c r="C104" i="4" s="1"/>
  <c r="E53" i="42"/>
  <c r="J49" i="42" s="1"/>
  <c r="E48" i="21"/>
  <c r="E50" i="21" s="1"/>
  <c r="E48" i="26"/>
  <c r="E50" i="26" s="1"/>
  <c r="E48" i="35"/>
  <c r="E50" i="35" s="1"/>
  <c r="E52" i="35" s="1"/>
  <c r="C104" i="35" s="1"/>
  <c r="E53" i="5"/>
  <c r="J49" i="5" s="1"/>
  <c r="E50" i="41"/>
  <c r="E53" i="12"/>
  <c r="J49" i="12" s="1"/>
  <c r="E48" i="10"/>
  <c r="E50" i="10" s="1"/>
  <c r="E52" i="10" s="1"/>
  <c r="C104" i="10" s="1"/>
  <c r="E48" i="9"/>
  <c r="E50" i="9" s="1"/>
  <c r="E52" i="9" s="1"/>
  <c r="C104" i="9" s="1"/>
  <c r="E48" i="33"/>
  <c r="E50" i="33" s="1"/>
  <c r="E52" i="33" s="1"/>
  <c r="C104" i="33" s="1"/>
  <c r="E50" i="28"/>
  <c r="E53" i="24"/>
  <c r="J49" i="24" s="1"/>
  <c r="E53" i="40"/>
  <c r="J49" i="40" s="1"/>
  <c r="E50" i="18"/>
  <c r="E46" i="26"/>
  <c r="E50" i="34"/>
  <c r="E48" i="39"/>
  <c r="E50" i="39" s="1"/>
  <c r="E52" i="39" s="1"/>
  <c r="C104" i="39" s="1"/>
  <c r="E48" i="38"/>
  <c r="E50" i="38" s="1"/>
  <c r="E52" i="38" s="1"/>
  <c r="C104" i="38" s="1"/>
  <c r="E48" i="23"/>
  <c r="E50" i="23" s="1"/>
  <c r="E48" i="32"/>
  <c r="E50" i="32" s="1"/>
  <c r="E50" i="31"/>
  <c r="F50" i="31"/>
  <c r="F52" i="31" s="1"/>
  <c r="E55" i="31" s="1"/>
  <c r="K49" i="14"/>
  <c r="E46" i="28"/>
  <c r="F48" i="40"/>
  <c r="F50" i="40" s="1"/>
  <c r="F48" i="4"/>
  <c r="F50" i="4" s="1"/>
  <c r="F52" i="4" s="1"/>
  <c r="E55" i="4" s="1"/>
  <c r="F48" i="16"/>
  <c r="F50" i="16" s="1"/>
  <c r="F50" i="32"/>
  <c r="F52" i="32" s="1"/>
  <c r="E55" i="32" s="1"/>
  <c r="E46" i="42"/>
  <c r="E46" i="21"/>
  <c r="F48" i="5"/>
  <c r="F50" i="5" s="1"/>
  <c r="F52" i="5" s="1"/>
  <c r="E55" i="5" s="1"/>
  <c r="F48" i="22"/>
  <c r="F50" i="22" s="1"/>
  <c r="F52" i="22" s="1"/>
  <c r="C105" i="22" s="1"/>
  <c r="F53" i="29"/>
  <c r="L33" i="2" s="1"/>
  <c r="F53" i="31"/>
  <c r="F53" i="32"/>
  <c r="F48" i="35"/>
  <c r="F50" i="35" s="1"/>
  <c r="F52" i="35" s="1"/>
  <c r="C105" i="35" s="1"/>
  <c r="E46" i="19"/>
  <c r="E53" i="21"/>
  <c r="J49" i="21" s="1"/>
  <c r="E48" i="30"/>
  <c r="E50" i="30" s="1"/>
  <c r="E52" i="30" s="1"/>
  <c r="C104" i="30" s="1"/>
  <c r="E53" i="30"/>
  <c r="J49" i="30" s="1"/>
  <c r="F48" i="26"/>
  <c r="F50" i="26" s="1"/>
  <c r="F52" i="26" s="1"/>
  <c r="E55" i="26" s="1"/>
  <c r="E48" i="7"/>
  <c r="E50" i="7" s="1"/>
  <c r="E53" i="7"/>
  <c r="J49" i="7" s="1"/>
  <c r="E48" i="16"/>
  <c r="E50" i="16" s="1"/>
  <c r="E53" i="16"/>
  <c r="J49" i="16" s="1"/>
  <c r="E48" i="20"/>
  <c r="E50" i="20" s="1"/>
  <c r="E53" i="20"/>
  <c r="J49" i="20" s="1"/>
  <c r="E48" i="6"/>
  <c r="E50" i="6" s="1"/>
  <c r="E52" i="6" s="1"/>
  <c r="C104" i="6" s="1"/>
  <c r="E53" i="6"/>
  <c r="J49" i="6" s="1"/>
  <c r="F48" i="20"/>
  <c r="F50" i="20" s="1"/>
  <c r="F52" i="20" s="1"/>
  <c r="E55" i="20" s="1"/>
  <c r="E48" i="8"/>
  <c r="E50" i="8" s="1"/>
  <c r="E52" i="8" s="1"/>
  <c r="C104" i="8" s="1"/>
  <c r="E53" i="8"/>
  <c r="J49" i="8" s="1"/>
  <c r="F48" i="25"/>
  <c r="F50" i="25" s="1"/>
  <c r="F52" i="25" s="1"/>
  <c r="C105" i="25" s="1"/>
  <c r="F48" i="28"/>
  <c r="F50" i="28" s="1"/>
  <c r="F53" i="30"/>
  <c r="F53" i="40"/>
  <c r="F48" i="21"/>
  <c r="F50" i="21" s="1"/>
  <c r="F52" i="21" s="1"/>
  <c r="E55" i="21" s="1"/>
  <c r="F49" i="37"/>
  <c r="F48" i="23"/>
  <c r="F50" i="23" s="1"/>
  <c r="F52" i="23" s="1"/>
  <c r="E55" i="23" s="1"/>
  <c r="F48" i="39"/>
  <c r="F50" i="39" s="1"/>
  <c r="F52" i="39" s="1"/>
  <c r="E55" i="39" s="1"/>
  <c r="F48" i="37"/>
  <c r="F53" i="37"/>
  <c r="F53" i="13"/>
  <c r="F53" i="34"/>
  <c r="F50" i="14"/>
  <c r="F52" i="14" s="1"/>
  <c r="F50" i="30"/>
  <c r="F52" i="30" s="1"/>
  <c r="E55" i="30" s="1"/>
  <c r="F49" i="7"/>
  <c r="F52" i="40"/>
  <c r="F52" i="16"/>
  <c r="F52" i="28"/>
  <c r="E46" i="5"/>
  <c r="F53" i="17"/>
  <c r="L21" i="2" s="1"/>
  <c r="E46" i="13"/>
  <c r="E52" i="13" s="1"/>
  <c r="C104" i="13" s="1"/>
  <c r="E46" i="7"/>
  <c r="E46" i="16"/>
  <c r="E46" i="31"/>
  <c r="E46" i="34"/>
  <c r="E52" i="17"/>
  <c r="C104" i="17" s="1"/>
  <c r="E46" i="24"/>
  <c r="E46" i="41"/>
  <c r="E46" i="29"/>
  <c r="E46" i="20"/>
  <c r="E46" i="22"/>
  <c r="E52" i="37"/>
  <c r="C104" i="37" s="1"/>
  <c r="E46" i="40"/>
  <c r="J49" i="36"/>
  <c r="E52" i="36"/>
  <c r="C104" i="36" s="1"/>
  <c r="F50" i="29"/>
  <c r="F52" i="29" s="1"/>
  <c r="C105" i="29" s="1"/>
  <c r="J49" i="29"/>
  <c r="J49" i="28"/>
  <c r="J49" i="27"/>
  <c r="E52" i="27"/>
  <c r="C104" i="27" s="1"/>
  <c r="J49" i="18"/>
  <c r="E46" i="18"/>
  <c r="J49" i="17"/>
  <c r="J49" i="15"/>
  <c r="E52" i="15"/>
  <c r="C104" i="15" s="1"/>
  <c r="E55" i="13"/>
  <c r="C105" i="13"/>
  <c r="J49" i="11"/>
  <c r="Y6" i="3"/>
  <c r="J45" i="3"/>
  <c r="E52" i="32" l="1"/>
  <c r="C104" i="32" s="1"/>
  <c r="C105" i="34"/>
  <c r="E52" i="23"/>
  <c r="C104" i="23" s="1"/>
  <c r="E52" i="34"/>
  <c r="C104" i="34" s="1"/>
  <c r="E52" i="19"/>
  <c r="C104" i="19" s="1"/>
  <c r="J49" i="14"/>
  <c r="E52" i="28"/>
  <c r="C104" i="28" s="1"/>
  <c r="E52" i="29"/>
  <c r="C104" i="29" s="1"/>
  <c r="E53" i="10"/>
  <c r="J49" i="10" s="1"/>
  <c r="E52" i="5"/>
  <c r="C104" i="5" s="1"/>
  <c r="E52" i="11"/>
  <c r="C104" i="11" s="1"/>
  <c r="E52" i="25"/>
  <c r="C104" i="25" s="1"/>
  <c r="E53" i="39"/>
  <c r="J49" i="39" s="1"/>
  <c r="F53" i="5"/>
  <c r="K49" i="5" s="1"/>
  <c r="E53" i="26"/>
  <c r="J49" i="26" s="1"/>
  <c r="E52" i="14"/>
  <c r="C104" i="14" s="1"/>
  <c r="E52" i="31"/>
  <c r="C104" i="31" s="1"/>
  <c r="F53" i="22"/>
  <c r="K49" i="22" s="1"/>
  <c r="E53" i="35"/>
  <c r="J49" i="35" s="1"/>
  <c r="E48" i="40"/>
  <c r="E50" i="40" s="1"/>
  <c r="E52" i="40" s="1"/>
  <c r="C104" i="40" s="1"/>
  <c r="E52" i="41"/>
  <c r="C104" i="41" s="1"/>
  <c r="E48" i="24"/>
  <c r="E50" i="24" s="1"/>
  <c r="E52" i="24" s="1"/>
  <c r="C104" i="24" s="1"/>
  <c r="E53" i="33"/>
  <c r="J49" i="33" s="1"/>
  <c r="E53" i="9"/>
  <c r="J49" i="9" s="1"/>
  <c r="E52" i="26"/>
  <c r="C104" i="26" s="1"/>
  <c r="E53" i="38"/>
  <c r="J49" i="38" s="1"/>
  <c r="F53" i="20"/>
  <c r="L24" i="2" s="1"/>
  <c r="E52" i="22"/>
  <c r="C104" i="22" s="1"/>
  <c r="E53" i="23"/>
  <c r="J49" i="23" s="1"/>
  <c r="F53" i="4"/>
  <c r="L8" i="2" s="1"/>
  <c r="E48" i="42"/>
  <c r="E50" i="42" s="1"/>
  <c r="E52" i="42" s="1"/>
  <c r="C104" i="42" s="1"/>
  <c r="E52" i="18"/>
  <c r="C104" i="18" s="1"/>
  <c r="F53" i="23"/>
  <c r="K49" i="23" s="1"/>
  <c r="E53" i="32"/>
  <c r="J49" i="32" s="1"/>
  <c r="E48" i="12"/>
  <c r="E50" i="12" s="1"/>
  <c r="E52" i="12" s="1"/>
  <c r="C104" i="12" s="1"/>
  <c r="E52" i="21"/>
  <c r="C104" i="21" s="1"/>
  <c r="K49" i="29"/>
  <c r="C105" i="4"/>
  <c r="F50" i="37"/>
  <c r="F52" i="37" s="1"/>
  <c r="E55" i="37" s="1"/>
  <c r="C105" i="31"/>
  <c r="K49" i="31"/>
  <c r="L35" i="2"/>
  <c r="K49" i="30"/>
  <c r="L34" i="2"/>
  <c r="K49" i="32"/>
  <c r="K49" i="37"/>
  <c r="L41" i="2"/>
  <c r="C105" i="32"/>
  <c r="K49" i="34"/>
  <c r="L38" i="2"/>
  <c r="L9" i="2"/>
  <c r="F53" i="16"/>
  <c r="K49" i="13"/>
  <c r="L17" i="2"/>
  <c r="K49" i="40"/>
  <c r="L44" i="2"/>
  <c r="C105" i="20"/>
  <c r="E55" i="22"/>
  <c r="C105" i="26"/>
  <c r="E55" i="29"/>
  <c r="E55" i="35"/>
  <c r="E52" i="16"/>
  <c r="C104" i="16" s="1"/>
  <c r="F53" i="35"/>
  <c r="E52" i="7"/>
  <c r="C104" i="7" s="1"/>
  <c r="F53" i="21"/>
  <c r="C105" i="5"/>
  <c r="F53" i="26"/>
  <c r="E52" i="20"/>
  <c r="C104" i="20" s="1"/>
  <c r="E55" i="25"/>
  <c r="F53" i="28"/>
  <c r="F53" i="25"/>
  <c r="C105" i="30"/>
  <c r="F53" i="39"/>
  <c r="F48" i="18"/>
  <c r="F50" i="18" s="1"/>
  <c r="F52" i="18" s="1"/>
  <c r="E55" i="18" s="1"/>
  <c r="F53" i="18"/>
  <c r="F48" i="33"/>
  <c r="F50" i="33" s="1"/>
  <c r="F52" i="33" s="1"/>
  <c r="C105" i="33" s="1"/>
  <c r="F53" i="33"/>
  <c r="F48" i="42"/>
  <c r="F50" i="42" s="1"/>
  <c r="F52" i="42" s="1"/>
  <c r="E55" i="42" s="1"/>
  <c r="F53" i="42"/>
  <c r="F48" i="10"/>
  <c r="F50" i="10" s="1"/>
  <c r="F52" i="10" s="1"/>
  <c r="E55" i="10" s="1"/>
  <c r="F53" i="10"/>
  <c r="F48" i="12"/>
  <c r="F50" i="12" s="1"/>
  <c r="F52" i="12" s="1"/>
  <c r="E55" i="12" s="1"/>
  <c r="F53" i="12"/>
  <c r="F48" i="36"/>
  <c r="F50" i="36" s="1"/>
  <c r="F52" i="36" s="1"/>
  <c r="E55" i="36" s="1"/>
  <c r="F53" i="36"/>
  <c r="F48" i="38"/>
  <c r="F50" i="38" s="1"/>
  <c r="F52" i="38" s="1"/>
  <c r="E55" i="38" s="1"/>
  <c r="F53" i="38"/>
  <c r="F48" i="9"/>
  <c r="F50" i="9" s="1"/>
  <c r="F52" i="9" s="1"/>
  <c r="E55" i="9" s="1"/>
  <c r="F53" i="9"/>
  <c r="F48" i="6"/>
  <c r="F50" i="6" s="1"/>
  <c r="F52" i="6" s="1"/>
  <c r="E55" i="6" s="1"/>
  <c r="F53" i="6"/>
  <c r="F48" i="15"/>
  <c r="F50" i="15" s="1"/>
  <c r="F52" i="15" s="1"/>
  <c r="E55" i="15" s="1"/>
  <c r="F53" i="15"/>
  <c r="F48" i="24"/>
  <c r="F50" i="24" s="1"/>
  <c r="F52" i="24" s="1"/>
  <c r="C105" i="24" s="1"/>
  <c r="F53" i="24"/>
  <c r="F48" i="41"/>
  <c r="F50" i="41" s="1"/>
  <c r="F52" i="41" s="1"/>
  <c r="E55" i="41" s="1"/>
  <c r="F53" i="41"/>
  <c r="F48" i="7"/>
  <c r="F50" i="7" s="1"/>
  <c r="F52" i="7" s="1"/>
  <c r="E55" i="7" s="1"/>
  <c r="F53" i="7"/>
  <c r="F48" i="19"/>
  <c r="F50" i="19" s="1"/>
  <c r="F52" i="19" s="1"/>
  <c r="C105" i="19" s="1"/>
  <c r="F53" i="19"/>
  <c r="F48" i="11"/>
  <c r="F50" i="11" s="1"/>
  <c r="F52" i="11" s="1"/>
  <c r="F53" i="11"/>
  <c r="F48" i="8"/>
  <c r="F50" i="8" s="1"/>
  <c r="F52" i="8" s="1"/>
  <c r="E55" i="8" s="1"/>
  <c r="F53" i="8"/>
  <c r="F48" i="27"/>
  <c r="F50" i="27" s="1"/>
  <c r="F52" i="27" s="1"/>
  <c r="E55" i="27" s="1"/>
  <c r="F53" i="27"/>
  <c r="E55" i="14"/>
  <c r="C105" i="14"/>
  <c r="K49" i="17"/>
  <c r="F48" i="17"/>
  <c r="F50" i="17" s="1"/>
  <c r="F52" i="17" s="1"/>
  <c r="C105" i="23"/>
  <c r="C105" i="39"/>
  <c r="E55" i="28"/>
  <c r="C105" i="28"/>
  <c r="E55" i="40"/>
  <c r="C105" i="40"/>
  <c r="E55" i="16"/>
  <c r="C105" i="16"/>
  <c r="C105" i="21"/>
  <c r="Y7" i="3"/>
  <c r="L26" i="2" l="1"/>
  <c r="K49" i="20"/>
  <c r="L36" i="2"/>
  <c r="L27" i="2"/>
  <c r="K49" i="4"/>
  <c r="C105" i="37"/>
  <c r="K49" i="21"/>
  <c r="L25" i="2"/>
  <c r="K49" i="19"/>
  <c r="L23" i="2"/>
  <c r="K49" i="9"/>
  <c r="L13" i="2"/>
  <c r="K49" i="33"/>
  <c r="L37" i="2"/>
  <c r="K49" i="26"/>
  <c r="L30" i="2"/>
  <c r="K49" i="7"/>
  <c r="L11" i="2"/>
  <c r="K49" i="39"/>
  <c r="L43" i="2"/>
  <c r="K49" i="18"/>
  <c r="L22" i="2"/>
  <c r="K49" i="36"/>
  <c r="L40" i="2"/>
  <c r="K49" i="27"/>
  <c r="L31" i="2"/>
  <c r="K49" i="25"/>
  <c r="L29" i="2"/>
  <c r="K49" i="28"/>
  <c r="L32" i="2"/>
  <c r="K49" i="15"/>
  <c r="L19" i="2"/>
  <c r="K49" i="10"/>
  <c r="L14" i="2"/>
  <c r="K49" i="38"/>
  <c r="L42" i="2"/>
  <c r="K49" i="41"/>
  <c r="L45" i="2"/>
  <c r="K49" i="24"/>
  <c r="L28" i="2"/>
  <c r="K49" i="16"/>
  <c r="L20" i="2"/>
  <c r="K49" i="8"/>
  <c r="L12" i="2"/>
  <c r="K49" i="35"/>
  <c r="L39" i="2"/>
  <c r="K49" i="12"/>
  <c r="L16" i="2"/>
  <c r="K49" i="11"/>
  <c r="L15" i="2"/>
  <c r="K49" i="6"/>
  <c r="L10" i="2"/>
  <c r="K49" i="42"/>
  <c r="L46" i="2"/>
  <c r="C105" i="41"/>
  <c r="C105" i="18"/>
  <c r="C105" i="7"/>
  <c r="C105" i="42"/>
  <c r="E55" i="33"/>
  <c r="E55" i="19"/>
  <c r="C105" i="36"/>
  <c r="C105" i="15"/>
  <c r="C105" i="27"/>
  <c r="C105" i="38"/>
  <c r="C105" i="6"/>
  <c r="E55" i="24"/>
  <c r="C105" i="11"/>
  <c r="E55" i="11"/>
  <c r="C105" i="10"/>
  <c r="C105" i="12"/>
  <c r="C105" i="8"/>
  <c r="C105" i="9"/>
  <c r="E55" i="17"/>
  <c r="C105" i="17"/>
  <c r="E33" i="3"/>
  <c r="F33" i="3"/>
  <c r="G33" i="3"/>
  <c r="H33" i="3"/>
  <c r="I33" i="3"/>
  <c r="J33" i="3"/>
  <c r="K33" i="3"/>
  <c r="L33" i="3"/>
  <c r="M33" i="3"/>
  <c r="N33" i="3"/>
  <c r="AG17" i="3"/>
  <c r="C106" i="3" l="1"/>
  <c r="O33" i="3"/>
  <c r="K7" i="3"/>
  <c r="E49" i="3" l="1"/>
  <c r="E45" i="3"/>
  <c r="C103" i="3" l="1"/>
  <c r="R7" i="2" l="1"/>
  <c r="K40" i="3" l="1"/>
  <c r="AB5" i="3"/>
  <c r="K41" i="3" s="1"/>
  <c r="Y5" i="3"/>
  <c r="K42" i="3" l="1"/>
  <c r="J44" i="3" l="1"/>
  <c r="J46" i="3" s="1"/>
  <c r="J41" i="3"/>
  <c r="J40" i="3"/>
  <c r="E40" i="3"/>
  <c r="J42" i="3" l="1"/>
  <c r="J48" i="3" s="1"/>
  <c r="M3" i="2"/>
  <c r="K3" i="2"/>
  <c r="I3" i="2"/>
  <c r="G3" i="2"/>
  <c r="E3" i="2"/>
  <c r="C3" i="2"/>
  <c r="AF32" i="3" l="1"/>
  <c r="AF34" i="3" s="1"/>
  <c r="AE32" i="3"/>
  <c r="AE34" i="3" s="1"/>
  <c r="AD32" i="3"/>
  <c r="AD34" i="3" s="1"/>
  <c r="AC32" i="3"/>
  <c r="AC34" i="3" s="1"/>
  <c r="AB32" i="3"/>
  <c r="AB34" i="3" s="1"/>
  <c r="AA32" i="3"/>
  <c r="AA34" i="3" s="1"/>
  <c r="Z32" i="3"/>
  <c r="Z34" i="3" s="1"/>
  <c r="Y32" i="3"/>
  <c r="Y34" i="3" s="1"/>
  <c r="X32" i="3"/>
  <c r="X34" i="3" s="1"/>
  <c r="W32" i="3"/>
  <c r="W34" i="3" s="1"/>
  <c r="N32" i="3"/>
  <c r="N34" i="3" s="1"/>
  <c r="M32" i="3"/>
  <c r="M34" i="3" s="1"/>
  <c r="L32" i="3"/>
  <c r="L34" i="3" s="1"/>
  <c r="K32" i="3"/>
  <c r="K34" i="3" s="1"/>
  <c r="J32" i="3"/>
  <c r="J34" i="3" s="1"/>
  <c r="I32" i="3"/>
  <c r="I34" i="3" s="1"/>
  <c r="H32" i="3"/>
  <c r="H34" i="3" s="1"/>
  <c r="G32" i="3"/>
  <c r="G34" i="3" s="1"/>
  <c r="F32" i="3"/>
  <c r="F34" i="3" s="1"/>
  <c r="E32" i="3"/>
  <c r="E34" i="3" s="1"/>
  <c r="AF31" i="3"/>
  <c r="AE31" i="3"/>
  <c r="AD31" i="3"/>
  <c r="AC31" i="3"/>
  <c r="AB31" i="3"/>
  <c r="AA31" i="3"/>
  <c r="Z31" i="3"/>
  <c r="Y31" i="3"/>
  <c r="X31" i="3"/>
  <c r="W31" i="3"/>
  <c r="N31" i="3"/>
  <c r="M31" i="3"/>
  <c r="L31" i="3"/>
  <c r="K31" i="3"/>
  <c r="J31" i="3"/>
  <c r="I31" i="3"/>
  <c r="H31" i="3"/>
  <c r="G31" i="3"/>
  <c r="F31" i="3"/>
  <c r="E31" i="3"/>
  <c r="AG25" i="3"/>
  <c r="O25" i="3"/>
  <c r="AG24" i="3"/>
  <c r="O24" i="3"/>
  <c r="AG23" i="3"/>
  <c r="O23" i="3"/>
  <c r="AG22" i="3"/>
  <c r="O22" i="3"/>
  <c r="AH21" i="3"/>
  <c r="AI21" i="3" s="1"/>
  <c r="AG21" i="3"/>
  <c r="O21" i="3"/>
  <c r="P21" i="3" s="1"/>
  <c r="Q21" i="3" s="1"/>
  <c r="AH20" i="3"/>
  <c r="AI20" i="3" s="1"/>
  <c r="AG20" i="3"/>
  <c r="O20" i="3"/>
  <c r="P20" i="3" s="1"/>
  <c r="Q20" i="3" s="1"/>
  <c r="AG19" i="3"/>
  <c r="AH19" i="3" s="1"/>
  <c r="AI19" i="3" s="1"/>
  <c r="O19" i="3"/>
  <c r="P19" i="3" s="1"/>
  <c r="Q19" i="3" s="1"/>
  <c r="AG18" i="3"/>
  <c r="O18" i="3"/>
  <c r="P18" i="3" s="1"/>
  <c r="Q18" i="3" s="1"/>
  <c r="O17" i="3"/>
  <c r="F45" i="3" l="1"/>
  <c r="C7" i="2" s="1"/>
  <c r="C47" i="2" s="1"/>
  <c r="K45" i="3"/>
  <c r="AG32" i="3"/>
  <c r="AH18" i="3"/>
  <c r="AI18" i="3" s="1"/>
  <c r="K5" i="3"/>
  <c r="N5" i="3"/>
  <c r="F41" i="3"/>
  <c r="F40" i="3"/>
  <c r="O32" i="3"/>
  <c r="O34" i="3" s="1"/>
  <c r="P34" i="3" s="1"/>
  <c r="E5" i="3"/>
  <c r="F42" i="3" l="1"/>
  <c r="AG34" i="3"/>
  <c r="E7" i="3"/>
  <c r="AH17" i="3" s="1"/>
  <c r="E8" i="3"/>
  <c r="E9" i="3"/>
  <c r="E10" i="3"/>
  <c r="E11" i="3"/>
  <c r="E6" i="3"/>
  <c r="F49" i="3" l="1"/>
  <c r="AH34" i="3"/>
  <c r="E48" i="3"/>
  <c r="E50" i="3" s="1"/>
  <c r="P24" i="3"/>
  <c r="Q24" i="3" s="1"/>
  <c r="AH24" i="3"/>
  <c r="AI24" i="3" s="1"/>
  <c r="P25" i="3"/>
  <c r="Q25" i="3" s="1"/>
  <c r="AH25" i="3"/>
  <c r="AI25" i="3" s="1"/>
  <c r="P22" i="3"/>
  <c r="Q22" i="3" s="1"/>
  <c r="AH22" i="3"/>
  <c r="AI22" i="3" s="1"/>
  <c r="P23" i="3"/>
  <c r="Q23" i="3" s="1"/>
  <c r="AH23" i="3"/>
  <c r="AI23" i="3" s="1"/>
  <c r="D41" i="2"/>
  <c r="P17" i="3"/>
  <c r="AI17" i="3"/>
  <c r="D9" i="2"/>
  <c r="D35" i="2"/>
  <c r="D31" i="2"/>
  <c r="D11" i="2"/>
  <c r="D24" i="2"/>
  <c r="D29" i="2"/>
  <c r="D13" i="2"/>
  <c r="D42" i="2"/>
  <c r="D18" i="2"/>
  <c r="D10" i="2"/>
  <c r="E53" i="3" l="1"/>
  <c r="F48" i="3"/>
  <c r="F50" i="3" s="1"/>
  <c r="F7" i="2" s="1"/>
  <c r="F53" i="3"/>
  <c r="K44" i="3"/>
  <c r="K46" i="3" s="1"/>
  <c r="K48" i="3" s="1"/>
  <c r="O7" i="2" s="1"/>
  <c r="O47" i="2" s="1"/>
  <c r="D46" i="2"/>
  <c r="D37" i="2"/>
  <c r="D38" i="2"/>
  <c r="D16" i="2"/>
  <c r="D45" i="2"/>
  <c r="D44" i="2"/>
  <c r="D28" i="2"/>
  <c r="D33" i="2"/>
  <c r="D39" i="2"/>
  <c r="D14" i="2"/>
  <c r="D27" i="2"/>
  <c r="D32" i="2"/>
  <c r="D20" i="2"/>
  <c r="D36" i="2"/>
  <c r="D17" i="2"/>
  <c r="D21" i="2"/>
  <c r="D15" i="2"/>
  <c r="D26" i="2"/>
  <c r="D40" i="2"/>
  <c r="D19" i="2"/>
  <c r="F42" i="2"/>
  <c r="F10" i="2"/>
  <c r="F8" i="2"/>
  <c r="F34" i="2"/>
  <c r="F26" i="2"/>
  <c r="F35" i="2"/>
  <c r="F28" i="2"/>
  <c r="F24" i="2"/>
  <c r="F36" i="2"/>
  <c r="F16" i="2"/>
  <c r="F22" i="2"/>
  <c r="F38" i="2"/>
  <c r="F27" i="2"/>
  <c r="F32" i="2"/>
  <c r="F41" i="2"/>
  <c r="F46" i="2"/>
  <c r="F13" i="2"/>
  <c r="F33" i="2"/>
  <c r="F44" i="2"/>
  <c r="F18" i="2"/>
  <c r="O26" i="3"/>
  <c r="F44" i="3"/>
  <c r="F46" i="3" s="1"/>
  <c r="Q17" i="3"/>
  <c r="E44" i="3" s="1"/>
  <c r="E46" i="3" s="1"/>
  <c r="D12" i="2"/>
  <c r="D34" i="2"/>
  <c r="D22" i="2"/>
  <c r="D43" i="2"/>
  <c r="D25" i="2"/>
  <c r="D30" i="2"/>
  <c r="F15" i="2"/>
  <c r="D23" i="2"/>
  <c r="F37" i="2"/>
  <c r="F20" i="2"/>
  <c r="D8" i="2"/>
  <c r="L7" i="2" l="1"/>
  <c r="D7" i="2"/>
  <c r="D47" i="2" s="1"/>
  <c r="J49" i="3"/>
  <c r="K49" i="3"/>
  <c r="F17" i="2"/>
  <c r="F39" i="2"/>
  <c r="F21" i="2"/>
  <c r="F31" i="2"/>
  <c r="F19" i="2"/>
  <c r="F29" i="2"/>
  <c r="F30" i="2"/>
  <c r="F23" i="2"/>
  <c r="F40" i="2"/>
  <c r="F9" i="2"/>
  <c r="F45" i="2"/>
  <c r="F43" i="2"/>
  <c r="F11" i="2"/>
  <c r="F25" i="2"/>
  <c r="F14" i="2"/>
  <c r="F12" i="2"/>
  <c r="F47" i="2" l="1"/>
  <c r="H10" i="2" l="1"/>
  <c r="H25" i="2"/>
  <c r="H13" i="2"/>
  <c r="H15" i="2"/>
  <c r="H8" i="2"/>
  <c r="H32" i="2"/>
  <c r="H24" i="2"/>
  <c r="H36" i="2"/>
  <c r="H26" i="2"/>
  <c r="H27" i="2"/>
  <c r="H19" i="2"/>
  <c r="H23" i="2"/>
  <c r="H35" i="2"/>
  <c r="H43" i="2"/>
  <c r="H37" i="2"/>
  <c r="H39" i="2"/>
  <c r="H29" i="2"/>
  <c r="H22" i="2"/>
  <c r="H11" i="2"/>
  <c r="H34" i="2"/>
  <c r="H44" i="2"/>
  <c r="H42" i="2"/>
  <c r="H20" i="2"/>
  <c r="H33" i="2"/>
  <c r="J44" i="2" l="1"/>
  <c r="J37" i="2"/>
  <c r="J27" i="2"/>
  <c r="J32" i="2"/>
  <c r="J25" i="2"/>
  <c r="J33" i="2"/>
  <c r="J34" i="2"/>
  <c r="J22" i="2"/>
  <c r="J43" i="2"/>
  <c r="J26" i="2"/>
  <c r="J8" i="2"/>
  <c r="J10" i="2"/>
  <c r="J20" i="2"/>
  <c r="J11" i="2"/>
  <c r="J29" i="2"/>
  <c r="J35" i="2"/>
  <c r="J23" i="2"/>
  <c r="J36" i="2"/>
  <c r="J15" i="2"/>
  <c r="J42" i="2"/>
  <c r="J39" i="2"/>
  <c r="J19" i="2"/>
  <c r="J24" i="2"/>
  <c r="J13" i="2"/>
  <c r="H16" i="2"/>
  <c r="H9" i="2"/>
  <c r="H17" i="2"/>
  <c r="H31" i="2"/>
  <c r="H30" i="2"/>
  <c r="H38" i="2"/>
  <c r="H12" i="2"/>
  <c r="H28" i="2"/>
  <c r="H45" i="2"/>
  <c r="H14" i="2"/>
  <c r="H41" i="2"/>
  <c r="H21" i="2"/>
  <c r="H40" i="2"/>
  <c r="H46" i="2"/>
  <c r="H18" i="2"/>
  <c r="AG26" i="3"/>
  <c r="E41" i="3"/>
  <c r="E42" i="3" s="1"/>
  <c r="F52" i="3" s="1"/>
  <c r="J18" i="2" l="1"/>
  <c r="J41" i="2"/>
  <c r="J16" i="2"/>
  <c r="J14" i="2"/>
  <c r="J31" i="2"/>
  <c r="J12" i="2"/>
  <c r="J46" i="2"/>
  <c r="J40" i="2"/>
  <c r="J17" i="2"/>
  <c r="J28" i="2"/>
  <c r="C105" i="3"/>
  <c r="J38" i="2"/>
  <c r="J21" i="2"/>
  <c r="J9" i="2"/>
  <c r="J45" i="2"/>
  <c r="J30" i="2"/>
  <c r="E52" i="3"/>
  <c r="C104" i="3" s="1"/>
  <c r="R11" i="2" s="1"/>
  <c r="H7" i="2"/>
  <c r="E55" i="3" l="1"/>
  <c r="J7" i="2"/>
  <c r="J47" i="2" s="1"/>
  <c r="L47" i="2"/>
  <c r="H47" i="2" l="1"/>
</calcChain>
</file>

<file path=xl/comments1.xml><?xml version="1.0" encoding="utf-8"?>
<comments xmlns="http://schemas.openxmlformats.org/spreadsheetml/2006/main">
  <authors>
    <author>Dupuis, Andre</author>
    <author>McNabb, Gordon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Include PST
Exclude GST and cost of additive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Price of FOB in contract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1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2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4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41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5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6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7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8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comments9.xml><?xml version="1.0" encoding="utf-8"?>
<comments xmlns="http://schemas.openxmlformats.org/spreadsheetml/2006/main">
  <authors>
    <author>Dupuis, Andre (MI)</author>
  </authors>
  <commentList>
    <comment ref="E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Y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A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Input Sample ID from Chain of Custody</t>
        </r>
      </text>
    </comment>
  </commentList>
</comments>
</file>

<file path=xl/sharedStrings.xml><?xml version="1.0" encoding="utf-8"?>
<sst xmlns="http://schemas.openxmlformats.org/spreadsheetml/2006/main" count="6168" uniqueCount="144">
  <si>
    <t>Test</t>
  </si>
  <si>
    <t>Contractor</t>
  </si>
  <si>
    <t>Mean</t>
  </si>
  <si>
    <t>Mean Deviation</t>
  </si>
  <si>
    <t>Lot Number</t>
  </si>
  <si>
    <t>PRTBmix</t>
  </si>
  <si>
    <t>Project Information</t>
  </si>
  <si>
    <t>Location</t>
  </si>
  <si>
    <t>Contract #</t>
  </si>
  <si>
    <t>PTH/PR</t>
  </si>
  <si>
    <t>Region</t>
  </si>
  <si>
    <t>Specification</t>
  </si>
  <si>
    <t>#</t>
  </si>
  <si>
    <t>Mix Type</t>
  </si>
  <si>
    <t>Unit Price Adjustment</t>
  </si>
  <si>
    <t>Air Voids</t>
  </si>
  <si>
    <t>VMA</t>
  </si>
  <si>
    <t>Gradation - 4.75 mm (All mixes)</t>
  </si>
  <si>
    <t>Gradation - 0.075 mm (All mixes)</t>
  </si>
  <si>
    <t>ACcont (%)</t>
  </si>
  <si>
    <t>PRTcont ($)</t>
  </si>
  <si>
    <t>AC Content (Loose Mix)</t>
  </si>
  <si>
    <t>Core - Density</t>
  </si>
  <si>
    <t>Sample #</t>
  </si>
  <si>
    <t>AC Content (RAP)</t>
  </si>
  <si>
    <t>Gradation - 2.36 mm (All SP mixes)
                                     or
                    2.00 mm (Bit B)</t>
  </si>
  <si>
    <t>PRACt ($)</t>
  </si>
  <si>
    <t>Minimum VMA</t>
  </si>
  <si>
    <t>Note: Input property requirements from the Construction Specification for Bituminous Pavement for the mix type.</t>
  </si>
  <si>
    <t>Percent Compaction</t>
  </si>
  <si>
    <t>Gradation - Max Size (Lower Lifts)</t>
  </si>
  <si>
    <t>Gradation - Max Size (Top Lift)</t>
  </si>
  <si>
    <t>Gradation - 2.36 mm (All SP mixes)
                                  or
                     2.00 mm (Bit B)</t>
  </si>
  <si>
    <t>Lot Quantity</t>
  </si>
  <si>
    <t>Mix Properties</t>
  </si>
  <si>
    <t>Quantity</t>
  </si>
  <si>
    <t>Price Reduction</t>
  </si>
  <si>
    <t xml:space="preserve">Density </t>
  </si>
  <si>
    <t>Price Adjustment</t>
  </si>
  <si>
    <t>Pay Adjustment Summary</t>
  </si>
  <si>
    <t>Core Density</t>
  </si>
  <si>
    <t>Total Pay Adjustment</t>
  </si>
  <si>
    <t>AC adjusted Bituminous Mix Price</t>
  </si>
  <si>
    <t>Compaction Calculation</t>
  </si>
  <si>
    <t>Test Results</t>
  </si>
  <si>
    <t>AC Adjusted Bit Mix Price</t>
  </si>
  <si>
    <t>Corrective Action Required</t>
  </si>
  <si>
    <t>Total</t>
  </si>
  <si>
    <t xml:space="preserve"> Total Price Adjustment</t>
  </si>
  <si>
    <t>QA</t>
  </si>
  <si>
    <t>Appeal</t>
  </si>
  <si>
    <t>Percent Improvement Calculation</t>
  </si>
  <si>
    <t>MTSG</t>
  </si>
  <si>
    <t>Total Price Adjustment</t>
  </si>
  <si>
    <t>Gradation - 12.5 mm (SP19 and BitB)
                                     or
                     9.5 mm (SP12.5)</t>
  </si>
  <si>
    <t>Quality Assurance</t>
  </si>
  <si>
    <t>Lot Information</t>
  </si>
  <si>
    <t>Daily Total</t>
  </si>
  <si>
    <t>FOB AC adjusted Bituminous Mix Price</t>
  </si>
  <si>
    <t>FOB Mix Properties</t>
  </si>
  <si>
    <t>FOB Total</t>
  </si>
  <si>
    <t>Gradation - 12.5 mm (SP19 / Bit B) 
                                   or 
                       9.5 mm (SP12.5)</t>
  </si>
  <si>
    <t>Percent Improvement</t>
  </si>
  <si>
    <t>Comments</t>
  </si>
  <si>
    <t>PRTcont</t>
  </si>
  <si>
    <t>FOBmix</t>
  </si>
  <si>
    <t>Laboratory</t>
  </si>
  <si>
    <t>Date requested</t>
  </si>
  <si>
    <t>Test type</t>
  </si>
  <si>
    <t>Instructions</t>
  </si>
  <si>
    <t>FOB ($)</t>
  </si>
  <si>
    <t>FOB</t>
  </si>
  <si>
    <t>Appeal results only. Do not transfer QA results on this side.</t>
  </si>
  <si>
    <t>Fob</t>
  </si>
  <si>
    <t>FOB Information</t>
  </si>
  <si>
    <t>JMF Version</t>
  </si>
  <si>
    <t>First Applicable Lot</t>
  </si>
  <si>
    <t>Job Mix Formula</t>
  </si>
  <si>
    <t>Gradation - 12.5 mm (SP19 / Bit B) or 9.5 mm (SP12.5)</t>
  </si>
  <si>
    <t>Gradation - 2.36 mm (All SP mixes) or 2.00 mm (Bit B)</t>
  </si>
  <si>
    <t>Lot #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</si>
  <si>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</si>
  <si>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</si>
  <si>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</si>
  <si>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</si>
  <si>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</si>
  <si>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</si>
  <si>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</si>
  <si>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</si>
  <si>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</si>
  <si>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</si>
  <si>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</si>
  <si>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</si>
  <si>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</si>
  <si>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</si>
  <si>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</si>
  <si>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</si>
  <si>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</si>
  <si>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</si>
  <si>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</si>
  <si>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</si>
  <si>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</si>
  <si>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</si>
  <si>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</si>
  <si>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</si>
  <si>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</si>
  <si>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</si>
  <si>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</si>
  <si>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</si>
  <si>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</si>
  <si>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</si>
  <si>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</si>
  <si>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</si>
  <si>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</si>
  <si>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</si>
  <si>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</si>
  <si>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</si>
  <si>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</si>
  <si>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</si>
  <si>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</si>
  <si>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</si>
  <si>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Core Density (additional core)</t>
  </si>
  <si>
    <t>Version Date</t>
  </si>
  <si>
    <t>Mean Core Density for Thickness Calculation</t>
  </si>
  <si>
    <t>Mean AC Content of RAP</t>
  </si>
  <si>
    <t/>
  </si>
  <si>
    <t>RAP Content (%)</t>
  </si>
  <si>
    <t>AC Content (%)</t>
  </si>
  <si>
    <t>"Hidden" Formulas</t>
  </si>
  <si>
    <t>Description</t>
  </si>
  <si>
    <t>For Mean core density calc on summary page</t>
  </si>
  <si>
    <t>For Mean AC content of RAP calc on summary page</t>
  </si>
  <si>
    <t>Totals</t>
  </si>
  <si>
    <t>Sublot Quantity</t>
  </si>
  <si>
    <t>Reject Quantity</t>
  </si>
  <si>
    <t>Total Price for lot (QA)</t>
  </si>
  <si>
    <t>Total Price for lot (Appeal)</t>
  </si>
  <si>
    <t>Mix Design</t>
  </si>
  <si>
    <t>Reject count for compaction (QA)</t>
  </si>
  <si>
    <t>Reject count for compaction (Appeal)</t>
  </si>
  <si>
    <t>Yes</t>
  </si>
  <si>
    <t>No</t>
  </si>
  <si>
    <t>For core collection list</t>
  </si>
  <si>
    <t>Cores Collected within 48 hours of Lot Completion?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</si>
</sst>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0.0"/>
    <numFmt numFmtId="165" formatCode="0.000"/>
    <numFmt numFmtId="166" formatCode="_-[$$-1009]* #,##0.00_-;\-[$$-1009]* #,##0.00_-;_-[$$-1009]* &quot;-&quot;??_-;_-@_-"/>
    <numFmt numFmtId="167" formatCode="[$-1009]mmmm\ d\,\ yyyy;@"/>
    <numFmt numFmtId="168" formatCode="m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44" fontId="3" fillId="0" borderId="10" xfId="1" applyFont="1" applyFill="1" applyBorder="1" applyAlignment="1" applyProtection="1">
      <alignment horizontal="center" vertical="center"/>
      <protection locked="0"/>
    </xf>
    <xf numFmtId="2" fontId="3" fillId="5" borderId="1" xfId="0" quotePrefix="1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" fontId="3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3" borderId="10" xfId="0" applyNumberFormat="1" applyFill="1" applyBorder="1" applyAlignment="1" applyProtection="1">
      <alignment horizontal="center" vertical="center"/>
      <protection locked="0"/>
    </xf>
    <xf numFmtId="4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24" xfId="0" applyFill="1" applyBorder="1"/>
    <xf numFmtId="0" fontId="0" fillId="0" borderId="0" xfId="0" applyFill="1" applyBorder="1" applyAlignment="1"/>
    <xf numFmtId="0" fontId="0" fillId="0" borderId="12" xfId="0" applyFill="1" applyBorder="1"/>
    <xf numFmtId="0" fontId="0" fillId="0" borderId="36" xfId="0" applyFill="1" applyBorder="1"/>
    <xf numFmtId="0" fontId="0" fillId="0" borderId="8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4" fontId="3" fillId="0" borderId="6" xfId="0" applyNumberFormat="1" applyFont="1" applyFill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4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44" fontId="3" fillId="0" borderId="52" xfId="0" applyNumberFormat="1" applyFont="1" applyBorder="1" applyAlignment="1">
      <alignment horizontal="right"/>
    </xf>
    <xf numFmtId="44" fontId="3" fillId="0" borderId="55" xfId="0" applyNumberFormat="1" applyFont="1" applyBorder="1" applyAlignment="1">
      <alignment horizontal="right"/>
    </xf>
    <xf numFmtId="44" fontId="3" fillId="0" borderId="52" xfId="0" applyNumberFormat="1" applyFont="1" applyBorder="1" applyAlignment="1"/>
    <xf numFmtId="44" fontId="3" fillId="0" borderId="55" xfId="0" applyNumberFormat="1" applyFont="1" applyBorder="1" applyAlignment="1"/>
    <xf numFmtId="44" fontId="3" fillId="0" borderId="14" xfId="0" applyNumberFormat="1" applyFont="1" applyBorder="1" applyAlignment="1">
      <alignment horizontal="right"/>
    </xf>
    <xf numFmtId="44" fontId="3" fillId="0" borderId="54" xfId="0" applyNumberFormat="1" applyFont="1" applyBorder="1" applyAlignment="1">
      <alignment horizontal="right"/>
    </xf>
    <xf numFmtId="44" fontId="3" fillId="0" borderId="14" xfId="0" applyNumberFormat="1" applyFont="1" applyBorder="1" applyAlignment="1"/>
    <xf numFmtId="44" fontId="3" fillId="0" borderId="54" xfId="0" applyNumberFormat="1" applyFont="1" applyBorder="1" applyAlignment="1"/>
    <xf numFmtId="44" fontId="3" fillId="0" borderId="9" xfId="1" applyFont="1" applyBorder="1" applyAlignment="1">
      <alignment horizontal="right"/>
    </xf>
    <xf numFmtId="44" fontId="3" fillId="0" borderId="51" xfId="1" applyFont="1" applyBorder="1" applyAlignment="1">
      <alignment horizontal="right"/>
    </xf>
    <xf numFmtId="44" fontId="3" fillId="0" borderId="9" xfId="1" applyFont="1" applyBorder="1" applyAlignment="1"/>
    <xf numFmtId="44" fontId="3" fillId="0" borderId="51" xfId="1" applyFont="1" applyBorder="1" applyAlignment="1"/>
    <xf numFmtId="44" fontId="3" fillId="0" borderId="52" xfId="0" applyNumberFormat="1" applyFont="1" applyFill="1" applyBorder="1" applyAlignment="1">
      <alignment horizontal="right"/>
    </xf>
    <xf numFmtId="44" fontId="3" fillId="0" borderId="5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54" xfId="0" applyNumberFormat="1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44" fontId="3" fillId="0" borderId="39" xfId="0" applyNumberFormat="1" applyFont="1" applyBorder="1" applyAlignment="1">
      <alignment horizontal="right"/>
    </xf>
    <xf numFmtId="44" fontId="3" fillId="0" borderId="56" xfId="0" applyNumberFormat="1" applyFont="1" applyBorder="1" applyAlignment="1">
      <alignment horizontal="right"/>
    </xf>
    <xf numFmtId="44" fontId="3" fillId="0" borderId="48" xfId="1" applyFont="1" applyBorder="1" applyAlignment="1">
      <alignment horizontal="right"/>
    </xf>
    <xf numFmtId="44" fontId="3" fillId="0" borderId="57" xfId="1" applyFont="1" applyBorder="1" applyAlignment="1">
      <alignment horizontal="right"/>
    </xf>
    <xf numFmtId="44" fontId="3" fillId="0" borderId="57" xfId="1" applyNumberFormat="1" applyFont="1" applyBorder="1" applyAlignment="1">
      <alignment horizontal="right"/>
    </xf>
    <xf numFmtId="0" fontId="3" fillId="0" borderId="8" xfId="0" applyFont="1" applyBorder="1"/>
    <xf numFmtId="167" fontId="3" fillId="0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7" fontId="3" fillId="0" borderId="8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6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7" fillId="0" borderId="26" xfId="1" applyNumberFormat="1" applyFont="1" applyFill="1" applyBorder="1" applyProtection="1"/>
    <xf numFmtId="44" fontId="3" fillId="0" borderId="0" xfId="0" applyNumberFormat="1" applyFont="1" applyFill="1" applyBorder="1"/>
    <xf numFmtId="0" fontId="3" fillId="0" borderId="0" xfId="0" applyFont="1" applyFill="1"/>
    <xf numFmtId="0" fontId="6" fillId="0" borderId="12" xfId="0" applyFont="1" applyFill="1" applyBorder="1" applyAlignment="1"/>
    <xf numFmtId="0" fontId="6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0" fillId="0" borderId="24" xfId="0" applyBorder="1"/>
    <xf numFmtId="0" fontId="5" fillId="0" borderId="25" xfId="0" applyFont="1" applyFill="1" applyBorder="1" applyAlignment="1">
      <alignment vertical="center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44" fontId="3" fillId="0" borderId="25" xfId="1" applyFont="1" applyFill="1" applyBorder="1" applyAlignment="1">
      <alignment horizontal="center" vertical="center"/>
    </xf>
    <xf numFmtId="166" fontId="3" fillId="0" borderId="25" xfId="1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44" fontId="3" fillId="0" borderId="25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/>
    <xf numFmtId="2" fontId="8" fillId="3" borderId="35" xfId="0" quotePrefix="1" applyNumberFormat="1" applyFont="1" applyFill="1" applyBorder="1" applyAlignment="1" applyProtection="1">
      <alignment vertical="center"/>
      <protection locked="0"/>
    </xf>
    <xf numFmtId="2" fontId="8" fillId="3" borderId="37" xfId="0" quotePrefix="1" applyNumberFormat="1" applyFont="1" applyFill="1" applyBorder="1" applyAlignment="1" applyProtection="1">
      <alignment vertical="center"/>
      <protection locked="0"/>
    </xf>
    <xf numFmtId="2" fontId="8" fillId="0" borderId="0" xfId="0" quotePrefix="1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horizontal="left" vertical="center"/>
    </xf>
    <xf numFmtId="164" fontId="3" fillId="0" borderId="26" xfId="0" applyNumberFormat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0" borderId="25" xfId="0" applyBorder="1" applyAlignment="1"/>
    <xf numFmtId="2" fontId="0" fillId="0" borderId="25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Protection="1">
      <protection locked="0"/>
    </xf>
    <xf numFmtId="167" fontId="3" fillId="0" borderId="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2" fontId="3" fillId="5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vertical="center"/>
    </xf>
    <xf numFmtId="44" fontId="3" fillId="0" borderId="29" xfId="0" applyNumberFormat="1" applyFont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6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9" xfId="2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>
      <alignment vertical="center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 applyProtection="1">
      <alignment horizontal="center" vertical="center"/>
      <protection locked="0"/>
    </xf>
    <xf numFmtId="0" fontId="3" fillId="3" borderId="59" xfId="2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70" xfId="0" applyFont="1" applyFill="1" applyBorder="1" applyAlignment="1">
      <alignment horizontal="center" vertical="center"/>
    </xf>
    <xf numFmtId="164" fontId="3" fillId="0" borderId="6" xfId="2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2" borderId="35" xfId="0" applyFill="1" applyBorder="1" applyAlignment="1">
      <alignment horizontal="center" vertical="center"/>
    </xf>
    <xf numFmtId="168" fontId="0" fillId="0" borderId="7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2" fontId="3" fillId="5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3" fillId="3" borderId="79" xfId="2" applyNumberFormat="1" applyFont="1" applyFill="1" applyBorder="1" applyAlignment="1" applyProtection="1">
      <alignment horizontal="center" vertical="center"/>
      <protection locked="0"/>
    </xf>
    <xf numFmtId="1" fontId="3" fillId="3" borderId="80" xfId="2" applyNumberFormat="1" applyFont="1" applyFill="1" applyBorder="1" applyAlignment="1" applyProtection="1">
      <alignment horizontal="center" vertical="center"/>
      <protection locked="0"/>
    </xf>
    <xf numFmtId="1" fontId="3" fillId="3" borderId="81" xfId="2" applyNumberFormat="1" applyFont="1" applyFill="1" applyBorder="1" applyAlignment="1" applyProtection="1">
      <alignment horizontal="center" vertical="center"/>
      <protection locked="0"/>
    </xf>
    <xf numFmtId="1" fontId="3" fillId="0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Border="1"/>
    <xf numFmtId="44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6" xfId="0" applyFont="1" applyFill="1" applyBorder="1"/>
    <xf numFmtId="0" fontId="0" fillId="0" borderId="21" xfId="0" applyBorder="1"/>
    <xf numFmtId="0" fontId="3" fillId="2" borderId="3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4" fontId="3" fillId="0" borderId="0" xfId="0" applyNumberFormat="1" applyFont="1" applyFill="1"/>
    <xf numFmtId="1" fontId="3" fillId="0" borderId="0" xfId="0" applyNumberFormat="1" applyFont="1" applyFill="1"/>
    <xf numFmtId="0" fontId="0" fillId="0" borderId="26" xfId="0" applyBorder="1" applyAlignment="1">
      <alignment vertical="center"/>
    </xf>
    <xf numFmtId="44" fontId="3" fillId="0" borderId="21" xfId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1" fontId="0" fillId="0" borderId="86" xfId="0" applyNumberFormat="1" applyBorder="1" applyAlignment="1">
      <alignment horizontal="center" vertical="center"/>
    </xf>
    <xf numFmtId="1" fontId="0" fillId="0" borderId="8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left" vertical="center"/>
    </xf>
    <xf numFmtId="1" fontId="3" fillId="3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44" fontId="3" fillId="0" borderId="12" xfId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74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6" xfId="0" applyNumberFormat="1" applyBorder="1" applyAlignment="1"/>
    <xf numFmtId="44" fontId="0" fillId="0" borderId="18" xfId="0" applyNumberFormat="1" applyBorder="1" applyAlignment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4" fontId="0" fillId="0" borderId="64" xfId="0" applyNumberFormat="1" applyBorder="1"/>
    <xf numFmtId="44" fontId="0" fillId="0" borderId="63" xfId="0" applyNumberFormat="1" applyBorder="1"/>
    <xf numFmtId="44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44" fontId="0" fillId="0" borderId="14" xfId="1" applyFont="1" applyBorder="1" applyAlignment="1"/>
    <xf numFmtId="44" fontId="0" fillId="0" borderId="11" xfId="1" applyFont="1" applyBorder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4" xfId="1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44" fontId="0" fillId="0" borderId="14" xfId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14" xfId="0" applyNumberFormat="1" applyFill="1" applyBorder="1" applyAlignment="1">
      <alignment vertical="center"/>
    </xf>
    <xf numFmtId="44" fontId="0" fillId="0" borderId="11" xfId="0" applyNumberFormat="1" applyFill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14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44" fontId="3" fillId="0" borderId="34" xfId="0" applyNumberFormat="1" applyFont="1" applyBorder="1" applyAlignment="1"/>
    <xf numFmtId="44" fontId="3" fillId="0" borderId="33" xfId="0" applyNumberFormat="1" applyFont="1" applyBorder="1" applyAlignment="1"/>
    <xf numFmtId="0" fontId="3" fillId="0" borderId="20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/>
    <xf numFmtId="0" fontId="3" fillId="0" borderId="11" xfId="0" applyFont="1" applyBorder="1" applyAlignment="1"/>
    <xf numFmtId="0" fontId="3" fillId="0" borderId="34" xfId="0" applyFont="1" applyBorder="1" applyAlignment="1"/>
    <xf numFmtId="0" fontId="3" fillId="0" borderId="33" xfId="0" applyFont="1" applyBorder="1" applyAlignment="1"/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25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2" fontId="8" fillId="3" borderId="36" xfId="0" quotePrefix="1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8" fillId="5" borderId="35" xfId="0" applyNumberFormat="1" applyFont="1" applyFill="1" applyBorder="1" applyAlignment="1" applyProtection="1">
      <alignment horizontal="center" vertical="center"/>
      <protection locked="0"/>
    </xf>
    <xf numFmtId="164" fontId="8" fillId="5" borderId="36" xfId="0" applyNumberFormat="1" applyFont="1" applyFill="1" applyBorder="1" applyAlignment="1" applyProtection="1">
      <alignment horizontal="center" vertical="center"/>
      <protection locked="0"/>
    </xf>
    <xf numFmtId="164" fontId="8" fillId="5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7" fontId="3" fillId="4" borderId="20" xfId="0" applyNumberFormat="1" applyFont="1" applyFill="1" applyBorder="1" applyAlignment="1">
      <alignment horizontal="center" vertical="center" wrapText="1"/>
    </xf>
    <xf numFmtId="167" fontId="3" fillId="4" borderId="26" xfId="0" applyNumberFormat="1" applyFont="1" applyFill="1" applyBorder="1" applyAlignment="1">
      <alignment horizontal="center" vertical="center" wrapText="1"/>
    </xf>
    <xf numFmtId="167" fontId="3" fillId="4" borderId="21" xfId="0" applyNumberFormat="1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4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5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6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1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4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5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124"/>
  <sheetViews>
    <sheetView tabSelected="1" zoomScaleNormal="80" workbookViewId="0">
      <selection activeCell="I19" sqref="I19"/>
    </sheetView>
  </sheetViews>
  <sheetFormatPr defaultRowHeight="15" x14ac:dyDescent="0.25"/>
  <cols>
    <col min="2" max="7" width="14.7109375" customWidth="1"/>
    <col min="8" max="8" width="4.140625" customWidth="1"/>
    <col min="9" max="9" width="46.5703125" customWidth="1"/>
  </cols>
  <sheetData>
    <row r="1" spans="2:19" ht="15.75" thickBot="1" x14ac:dyDescent="0.3"/>
    <row r="2" spans="2:19" ht="20.100000000000001" customHeight="1" x14ac:dyDescent="0.25">
      <c r="B2" s="274" t="s">
        <v>6</v>
      </c>
      <c r="C2" s="275"/>
      <c r="D2" s="275"/>
      <c r="E2" s="275"/>
      <c r="F2" s="275"/>
      <c r="G2" s="276"/>
      <c r="H2" s="2"/>
      <c r="I2" s="171"/>
      <c r="J2" s="267" t="s">
        <v>77</v>
      </c>
      <c r="K2" s="268"/>
      <c r="L2" s="268"/>
      <c r="M2" s="268"/>
      <c r="N2" s="268"/>
      <c r="O2" s="268"/>
      <c r="P2" s="268"/>
      <c r="Q2" s="268"/>
      <c r="R2" s="268"/>
      <c r="S2" s="269"/>
    </row>
    <row r="3" spans="2:19" ht="20.100000000000001" customHeight="1" x14ac:dyDescent="0.25">
      <c r="B3" s="6" t="s">
        <v>8</v>
      </c>
      <c r="C3" s="26"/>
      <c r="D3" s="16" t="s">
        <v>9</v>
      </c>
      <c r="E3" s="26"/>
      <c r="F3" s="9" t="s">
        <v>1</v>
      </c>
      <c r="G3" s="25"/>
      <c r="I3" s="174" t="s">
        <v>75</v>
      </c>
      <c r="J3" s="179" t="s">
        <v>137</v>
      </c>
      <c r="K3" s="167">
        <v>1</v>
      </c>
      <c r="L3" s="167">
        <v>2</v>
      </c>
      <c r="M3" s="167">
        <v>3</v>
      </c>
      <c r="N3" s="167">
        <v>4</v>
      </c>
      <c r="O3" s="167">
        <v>5</v>
      </c>
      <c r="P3" s="167">
        <v>6</v>
      </c>
      <c r="Q3" s="167">
        <v>7</v>
      </c>
      <c r="R3" s="167">
        <v>8</v>
      </c>
      <c r="S3" s="165">
        <v>9</v>
      </c>
    </row>
    <row r="4" spans="2:19" ht="20.100000000000001" customHeight="1" thickBot="1" x14ac:dyDescent="0.3">
      <c r="B4" s="7" t="s">
        <v>10</v>
      </c>
      <c r="C4" s="32"/>
      <c r="D4" s="8" t="s">
        <v>13</v>
      </c>
      <c r="E4" s="32"/>
      <c r="F4" s="10" t="s">
        <v>7</v>
      </c>
      <c r="G4" s="33"/>
      <c r="I4" s="175" t="s">
        <v>76</v>
      </c>
      <c r="J4" s="180"/>
      <c r="K4" s="168"/>
      <c r="L4" s="168"/>
      <c r="M4" s="168"/>
      <c r="N4" s="168"/>
      <c r="O4" s="168"/>
      <c r="P4" s="168"/>
      <c r="Q4" s="168"/>
      <c r="R4" s="168"/>
      <c r="S4" s="166"/>
    </row>
    <row r="5" spans="2:19" ht="20.100000000000001" customHeight="1" thickTop="1" thickBot="1" x14ac:dyDescent="0.3">
      <c r="B5" s="49"/>
      <c r="C5" s="49"/>
      <c r="D5" s="49"/>
      <c r="E5" s="49"/>
      <c r="F5" s="49"/>
      <c r="G5" s="49"/>
      <c r="I5" s="211" t="s">
        <v>126</v>
      </c>
      <c r="J5" s="213"/>
      <c r="K5" s="214"/>
      <c r="L5" s="214"/>
      <c r="M5" s="214"/>
      <c r="N5" s="214"/>
      <c r="O5" s="214"/>
      <c r="P5" s="214"/>
      <c r="Q5" s="214"/>
      <c r="R5" s="214"/>
      <c r="S5" s="215"/>
    </row>
    <row r="6" spans="2:19" ht="20.100000000000001" customHeight="1" x14ac:dyDescent="0.25">
      <c r="B6" s="282" t="s">
        <v>0</v>
      </c>
      <c r="C6" s="283"/>
      <c r="D6" s="283"/>
      <c r="E6" s="284"/>
      <c r="F6" s="285" t="s">
        <v>11</v>
      </c>
      <c r="G6" s="286"/>
      <c r="I6" s="174" t="s">
        <v>127</v>
      </c>
      <c r="J6" s="197"/>
      <c r="K6" s="198"/>
      <c r="L6" s="198"/>
      <c r="M6" s="198"/>
      <c r="N6" s="198"/>
      <c r="O6" s="198"/>
      <c r="P6" s="198"/>
      <c r="Q6" s="198"/>
      <c r="R6" s="198"/>
      <c r="S6" s="199"/>
    </row>
    <row r="7" spans="2:19" ht="20.25" customHeight="1" x14ac:dyDescent="0.25">
      <c r="B7" s="279" t="s">
        <v>15</v>
      </c>
      <c r="C7" s="280"/>
      <c r="D7" s="280"/>
      <c r="E7" s="281"/>
      <c r="F7" s="277"/>
      <c r="G7" s="278"/>
      <c r="I7" s="176" t="s">
        <v>78</v>
      </c>
      <c r="J7" s="181"/>
      <c r="K7" s="169"/>
      <c r="L7" s="169"/>
      <c r="M7" s="169"/>
      <c r="N7" s="169"/>
      <c r="O7" s="169"/>
      <c r="P7" s="169"/>
      <c r="Q7" s="169"/>
      <c r="R7" s="169"/>
      <c r="S7" s="172"/>
    </row>
    <row r="8" spans="2:19" ht="20.100000000000001" customHeight="1" thickBot="1" x14ac:dyDescent="0.3">
      <c r="B8" s="270" t="s">
        <v>27</v>
      </c>
      <c r="C8" s="271"/>
      <c r="D8" s="271"/>
      <c r="E8" s="271"/>
      <c r="F8" s="272"/>
      <c r="G8" s="273"/>
      <c r="I8" s="174" t="s">
        <v>17</v>
      </c>
      <c r="J8" s="181"/>
      <c r="K8" s="169"/>
      <c r="L8" s="169"/>
      <c r="M8" s="169"/>
      <c r="N8" s="169"/>
      <c r="O8" s="169"/>
      <c r="P8" s="169"/>
      <c r="Q8" s="169"/>
      <c r="R8" s="169"/>
      <c r="S8" s="172"/>
    </row>
    <row r="9" spans="2:19" ht="20.100000000000001" customHeight="1" x14ac:dyDescent="0.25">
      <c r="B9" s="258" t="s">
        <v>28</v>
      </c>
      <c r="C9" s="259"/>
      <c r="D9" s="259"/>
      <c r="E9" s="259"/>
      <c r="F9" s="259"/>
      <c r="G9" s="260"/>
      <c r="I9" s="176" t="s">
        <v>79</v>
      </c>
      <c r="J9" s="181"/>
      <c r="K9" s="169"/>
      <c r="L9" s="169"/>
      <c r="M9" s="169"/>
      <c r="N9" s="169"/>
      <c r="O9" s="169"/>
      <c r="P9" s="169"/>
      <c r="Q9" s="169"/>
      <c r="R9" s="169"/>
      <c r="S9" s="172"/>
    </row>
    <row r="10" spans="2:19" ht="20.100000000000001" customHeight="1" thickBot="1" x14ac:dyDescent="0.3">
      <c r="B10" s="261"/>
      <c r="C10" s="262"/>
      <c r="D10" s="262"/>
      <c r="E10" s="262"/>
      <c r="F10" s="262"/>
      <c r="G10" s="263"/>
      <c r="I10" s="177" t="s">
        <v>18</v>
      </c>
      <c r="J10" s="182"/>
      <c r="K10" s="170"/>
      <c r="L10" s="170"/>
      <c r="M10" s="170"/>
      <c r="N10" s="170"/>
      <c r="O10" s="170"/>
      <c r="P10" s="170"/>
      <c r="Q10" s="170"/>
      <c r="R10" s="170"/>
      <c r="S10" s="173"/>
    </row>
    <row r="11" spans="2:19" ht="20.100000000000001" customHeight="1" thickBot="1" x14ac:dyDescent="0.3">
      <c r="B11" s="264"/>
      <c r="C11" s="265"/>
      <c r="D11" s="265"/>
      <c r="E11" s="266"/>
      <c r="F11" s="191" t="s">
        <v>122</v>
      </c>
      <c r="G11" s="192">
        <v>44986</v>
      </c>
    </row>
    <row r="12" spans="2:19" ht="20.100000000000001" customHeight="1" thickBot="1" x14ac:dyDescent="0.3">
      <c r="B12" s="53"/>
      <c r="C12" s="41"/>
      <c r="D12" s="52"/>
      <c r="E12" s="52"/>
      <c r="F12" s="41"/>
      <c r="G12" s="41"/>
    </row>
    <row r="13" spans="2:19" ht="20.100000000000001" customHeight="1" x14ac:dyDescent="0.25">
      <c r="B13" s="11" t="s">
        <v>20</v>
      </c>
      <c r="C13" s="34"/>
      <c r="D13" s="51"/>
      <c r="E13" s="51"/>
      <c r="F13" s="41"/>
      <c r="G13" s="41"/>
    </row>
    <row r="14" spans="2:19" ht="20.100000000000001" customHeight="1" x14ac:dyDescent="0.25">
      <c r="B14" s="12" t="s">
        <v>19</v>
      </c>
      <c r="C14" s="25"/>
      <c r="D14" s="41"/>
      <c r="E14" s="41"/>
      <c r="F14" s="41"/>
      <c r="G14" s="41"/>
    </row>
    <row r="15" spans="2:19" ht="20.100000000000001" customHeight="1" x14ac:dyDescent="0.25">
      <c r="B15" s="12" t="s">
        <v>26</v>
      </c>
      <c r="C15" s="25"/>
      <c r="D15" s="41"/>
      <c r="E15" s="41"/>
      <c r="F15" s="41"/>
      <c r="G15" s="41"/>
    </row>
    <row r="16" spans="2:19" ht="20.100000000000001" customHeight="1" thickBot="1" x14ac:dyDescent="0.3">
      <c r="B16" s="54" t="s">
        <v>70</v>
      </c>
      <c r="C16" s="43"/>
      <c r="D16" s="41"/>
      <c r="E16" s="41"/>
      <c r="F16" s="41"/>
      <c r="G16" s="41"/>
    </row>
    <row r="17" spans="2:7" x14ac:dyDescent="0.25">
      <c r="C17" s="42"/>
    </row>
    <row r="20" spans="2:7" x14ac:dyDescent="0.25">
      <c r="B20" s="4"/>
      <c r="C20" s="4"/>
      <c r="D20" s="4"/>
      <c r="E20" s="4"/>
      <c r="F20" s="4"/>
      <c r="G20" s="4"/>
    </row>
    <row r="21" spans="2:7" x14ac:dyDescent="0.25">
      <c r="B21" s="45"/>
      <c r="C21" s="45"/>
      <c r="D21" s="45"/>
      <c r="E21" s="45"/>
      <c r="F21" s="45"/>
      <c r="G21" s="45"/>
    </row>
    <row r="22" spans="2:7" x14ac:dyDescent="0.25">
      <c r="B22" s="45"/>
      <c r="C22" s="45"/>
      <c r="D22" s="45"/>
      <c r="E22" s="45"/>
      <c r="F22" s="45"/>
      <c r="G22" s="45"/>
    </row>
    <row r="23" spans="2:7" x14ac:dyDescent="0.25">
      <c r="B23" s="45"/>
      <c r="C23" s="45"/>
      <c r="D23" s="45"/>
      <c r="E23" s="45"/>
      <c r="F23" s="45"/>
      <c r="G23" s="45"/>
    </row>
    <row r="24" spans="2:7" x14ac:dyDescent="0.25">
      <c r="B24" s="45"/>
      <c r="C24" s="45"/>
      <c r="D24" s="45"/>
      <c r="E24" s="45"/>
      <c r="F24" s="45"/>
      <c r="G24" s="45"/>
    </row>
    <row r="25" spans="2:7" x14ac:dyDescent="0.25">
      <c r="B25" s="45"/>
      <c r="C25" s="45"/>
      <c r="D25" s="45"/>
      <c r="E25" s="45"/>
      <c r="F25" s="45"/>
      <c r="G25" s="45"/>
    </row>
    <row r="26" spans="2:7" x14ac:dyDescent="0.25">
      <c r="B26" s="45"/>
      <c r="C26" s="45"/>
      <c r="D26" s="45"/>
      <c r="E26" s="45"/>
      <c r="F26" s="45"/>
      <c r="G26" s="45"/>
    </row>
    <row r="27" spans="2:7" x14ac:dyDescent="0.25">
      <c r="B27" s="45"/>
      <c r="C27" s="45"/>
      <c r="D27" s="45"/>
      <c r="E27" s="45"/>
      <c r="F27" s="45"/>
      <c r="G27" s="45"/>
    </row>
    <row r="28" spans="2:7" x14ac:dyDescent="0.25">
      <c r="B28" s="45"/>
      <c r="C28" s="45"/>
      <c r="D28" s="45"/>
      <c r="E28" s="45"/>
      <c r="F28" s="45"/>
      <c r="G28" s="45"/>
    </row>
    <row r="29" spans="2:7" x14ac:dyDescent="0.25">
      <c r="B29" s="45"/>
      <c r="C29" s="45"/>
      <c r="D29" s="45"/>
      <c r="E29" s="45"/>
      <c r="F29" s="45"/>
      <c r="G29" s="45"/>
    </row>
    <row r="30" spans="2:7" x14ac:dyDescent="0.25">
      <c r="B30" s="45"/>
      <c r="C30" s="45"/>
      <c r="D30" s="45"/>
      <c r="E30" s="45"/>
      <c r="F30" s="45"/>
      <c r="G30" s="45"/>
    </row>
    <row r="31" spans="2:7" x14ac:dyDescent="0.25">
      <c r="B31" s="45"/>
      <c r="C31" s="45"/>
      <c r="D31" s="45"/>
      <c r="E31" s="45"/>
      <c r="F31" s="45"/>
      <c r="G31" s="45"/>
    </row>
    <row r="32" spans="2:7" x14ac:dyDescent="0.25">
      <c r="B32" s="45"/>
      <c r="C32" s="45"/>
      <c r="D32" s="45"/>
      <c r="E32" s="45"/>
      <c r="F32" s="45"/>
      <c r="G32" s="45"/>
    </row>
    <row r="84" spans="3:4" x14ac:dyDescent="0.25">
      <c r="C84" t="s">
        <v>80</v>
      </c>
    </row>
    <row r="85" spans="3:4" x14ac:dyDescent="0.25">
      <c r="C85" t="s">
        <v>81</v>
      </c>
      <c r="D85">
        <v>1</v>
      </c>
    </row>
    <row r="86" spans="3:4" x14ac:dyDescent="0.25">
      <c r="C86" t="s">
        <v>82</v>
      </c>
      <c r="D86">
        <v>2</v>
      </c>
    </row>
    <row r="87" spans="3:4" x14ac:dyDescent="0.25">
      <c r="C87" t="s">
        <v>83</v>
      </c>
      <c r="D87">
        <v>3</v>
      </c>
    </row>
    <row r="88" spans="3:4" x14ac:dyDescent="0.25">
      <c r="C88" t="s">
        <v>84</v>
      </c>
      <c r="D88">
        <v>4</v>
      </c>
    </row>
    <row r="89" spans="3:4" x14ac:dyDescent="0.25">
      <c r="C89" t="s">
        <v>85</v>
      </c>
      <c r="D89">
        <v>5</v>
      </c>
    </row>
    <row r="90" spans="3:4" x14ac:dyDescent="0.25">
      <c r="C90" t="s">
        <v>86</v>
      </c>
      <c r="D90">
        <v>6</v>
      </c>
    </row>
    <row r="91" spans="3:4" x14ac:dyDescent="0.25">
      <c r="C91" t="s">
        <v>87</v>
      </c>
      <c r="D91">
        <v>7</v>
      </c>
    </row>
    <row r="92" spans="3:4" x14ac:dyDescent="0.25">
      <c r="C92" t="s">
        <v>88</v>
      </c>
      <c r="D92">
        <v>8</v>
      </c>
    </row>
    <row r="93" spans="3:4" x14ac:dyDescent="0.25">
      <c r="C93" t="s">
        <v>89</v>
      </c>
      <c r="D93">
        <v>9</v>
      </c>
    </row>
    <row r="94" spans="3:4" x14ac:dyDescent="0.25">
      <c r="C94" t="s">
        <v>90</v>
      </c>
      <c r="D94">
        <v>10</v>
      </c>
    </row>
    <row r="95" spans="3:4" x14ac:dyDescent="0.25">
      <c r="C95" t="s">
        <v>91</v>
      </c>
      <c r="D95">
        <v>11</v>
      </c>
    </row>
    <row r="96" spans="3:4" x14ac:dyDescent="0.25">
      <c r="C96" t="s">
        <v>92</v>
      </c>
      <c r="D96">
        <v>12</v>
      </c>
    </row>
    <row r="97" spans="3:4" x14ac:dyDescent="0.25">
      <c r="C97" t="s">
        <v>93</v>
      </c>
      <c r="D97">
        <v>13</v>
      </c>
    </row>
    <row r="98" spans="3:4" x14ac:dyDescent="0.25">
      <c r="C98" t="s">
        <v>94</v>
      </c>
      <c r="D98">
        <v>14</v>
      </c>
    </row>
    <row r="99" spans="3:4" x14ac:dyDescent="0.25">
      <c r="C99" t="s">
        <v>95</v>
      </c>
      <c r="D99">
        <v>15</v>
      </c>
    </row>
    <row r="100" spans="3:4" x14ac:dyDescent="0.25">
      <c r="C100" t="s">
        <v>96</v>
      </c>
      <c r="D100">
        <v>16</v>
      </c>
    </row>
    <row r="101" spans="3:4" x14ac:dyDescent="0.25">
      <c r="C101" t="s">
        <v>97</v>
      </c>
      <c r="D101">
        <v>17</v>
      </c>
    </row>
    <row r="102" spans="3:4" x14ac:dyDescent="0.25">
      <c r="C102" t="s">
        <v>98</v>
      </c>
      <c r="D102">
        <v>18</v>
      </c>
    </row>
    <row r="103" spans="3:4" x14ac:dyDescent="0.25">
      <c r="C103" t="s">
        <v>99</v>
      </c>
      <c r="D103">
        <v>19</v>
      </c>
    </row>
    <row r="104" spans="3:4" x14ac:dyDescent="0.25">
      <c r="C104" t="s">
        <v>100</v>
      </c>
      <c r="D104">
        <v>20</v>
      </c>
    </row>
    <row r="105" spans="3:4" x14ac:dyDescent="0.25">
      <c r="C105" t="s">
        <v>101</v>
      </c>
      <c r="D105">
        <v>21</v>
      </c>
    </row>
    <row r="106" spans="3:4" x14ac:dyDescent="0.25">
      <c r="C106" t="s">
        <v>102</v>
      </c>
      <c r="D106">
        <v>22</v>
      </c>
    </row>
    <row r="107" spans="3:4" x14ac:dyDescent="0.25">
      <c r="C107" t="s">
        <v>103</v>
      </c>
      <c r="D107">
        <v>23</v>
      </c>
    </row>
    <row r="108" spans="3:4" x14ac:dyDescent="0.25">
      <c r="C108" t="s">
        <v>104</v>
      </c>
      <c r="D108">
        <v>24</v>
      </c>
    </row>
    <row r="109" spans="3:4" x14ac:dyDescent="0.25">
      <c r="C109" t="s">
        <v>105</v>
      </c>
      <c r="D109">
        <v>25</v>
      </c>
    </row>
    <row r="110" spans="3:4" x14ac:dyDescent="0.25">
      <c r="C110" t="s">
        <v>106</v>
      </c>
      <c r="D110">
        <v>26</v>
      </c>
    </row>
    <row r="111" spans="3:4" x14ac:dyDescent="0.25">
      <c r="C111" t="s">
        <v>107</v>
      </c>
      <c r="D111">
        <v>27</v>
      </c>
    </row>
    <row r="112" spans="3:4" x14ac:dyDescent="0.25">
      <c r="C112" t="s">
        <v>108</v>
      </c>
      <c r="D112">
        <v>28</v>
      </c>
    </row>
    <row r="113" spans="3:4" x14ac:dyDescent="0.25">
      <c r="C113" t="s">
        <v>109</v>
      </c>
      <c r="D113">
        <v>29</v>
      </c>
    </row>
    <row r="114" spans="3:4" x14ac:dyDescent="0.25">
      <c r="C114" t="s">
        <v>110</v>
      </c>
      <c r="D114">
        <v>30</v>
      </c>
    </row>
    <row r="115" spans="3:4" x14ac:dyDescent="0.25">
      <c r="C115" t="s">
        <v>111</v>
      </c>
      <c r="D115">
        <v>31</v>
      </c>
    </row>
    <row r="116" spans="3:4" x14ac:dyDescent="0.25">
      <c r="C116" t="s">
        <v>112</v>
      </c>
      <c r="D116">
        <v>32</v>
      </c>
    </row>
    <row r="117" spans="3:4" x14ac:dyDescent="0.25">
      <c r="C117" t="s">
        <v>113</v>
      </c>
      <c r="D117">
        <v>33</v>
      </c>
    </row>
    <row r="118" spans="3:4" x14ac:dyDescent="0.25">
      <c r="C118" t="s">
        <v>114</v>
      </c>
      <c r="D118">
        <v>34</v>
      </c>
    </row>
    <row r="119" spans="3:4" x14ac:dyDescent="0.25">
      <c r="C119" t="s">
        <v>115</v>
      </c>
      <c r="D119">
        <v>35</v>
      </c>
    </row>
    <row r="120" spans="3:4" x14ac:dyDescent="0.25">
      <c r="C120" t="s">
        <v>116</v>
      </c>
      <c r="D120">
        <v>36</v>
      </c>
    </row>
    <row r="121" spans="3:4" x14ac:dyDescent="0.25">
      <c r="C121" t="s">
        <v>117</v>
      </c>
      <c r="D121">
        <v>37</v>
      </c>
    </row>
    <row r="122" spans="3:4" x14ac:dyDescent="0.25">
      <c r="C122" t="s">
        <v>118</v>
      </c>
      <c r="D122">
        <v>38</v>
      </c>
    </row>
    <row r="123" spans="3:4" x14ac:dyDescent="0.25">
      <c r="C123" t="s">
        <v>119</v>
      </c>
      <c r="D123">
        <v>39</v>
      </c>
    </row>
    <row r="124" spans="3:4" x14ac:dyDescent="0.25">
      <c r="C124" t="s">
        <v>120</v>
      </c>
      <c r="D124">
        <v>40</v>
      </c>
    </row>
  </sheetData>
  <customSheetViews>
    <customSheetView guid="{28022854-E754-4F82-A4DE-EBFB509B9664}">
      <selection activeCell="G21" sqref="G21"/>
      <pageMargins left="0.7" right="0.7" top="0.75" bottom="0.75" header="0.3" footer="0.3"/>
    </customSheetView>
    <customSheetView guid="{94DF1FDC-7D0A-443B-A582-02D4D32F7BA9}" scale="80">
      <selection activeCell="C17" sqref="C17"/>
      <pageMargins left="0.7" right="0.7" top="0.75" bottom="0.75" header="0.3" footer="0.3"/>
    </customSheetView>
  </customSheetViews>
  <mergeCells count="10">
    <mergeCell ref="B9:G10"/>
    <mergeCell ref="B11:E11"/>
    <mergeCell ref="J2:S2"/>
    <mergeCell ref="B8:E8"/>
    <mergeCell ref="F8:G8"/>
    <mergeCell ref="B2:G2"/>
    <mergeCell ref="F7:G7"/>
    <mergeCell ref="B7:E7"/>
    <mergeCell ref="B6:E6"/>
    <mergeCell ref="F6:G6"/>
  </mergeCells>
  <dataValidations count="1">
    <dataValidation type="list" allowBlank="1" showInputMessage="1" showErrorMessage="1" sqref="J4:S4">
      <formula1>$D$85:$D$124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8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9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9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10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25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11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12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22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13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14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15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16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17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47"/>
  <sheetViews>
    <sheetView zoomScale="80" zoomScaleNormal="80" workbookViewId="0">
      <selection activeCell="R7" sqref="R7:S7"/>
    </sheetView>
  </sheetViews>
  <sheetFormatPr defaultRowHeight="15" x14ac:dyDescent="0.25"/>
  <cols>
    <col min="2" max="13" width="14.5703125" customWidth="1"/>
    <col min="15" max="16" width="14.5703125" customWidth="1"/>
    <col min="18" max="19" width="14.5703125" customWidth="1"/>
    <col min="29" max="29" width="9.140625" customWidth="1"/>
  </cols>
  <sheetData>
    <row r="1" spans="2:24" ht="15.75" thickBot="1" x14ac:dyDescent="0.3"/>
    <row r="2" spans="2:24" ht="20.100000000000001" customHeight="1" x14ac:dyDescent="0.25">
      <c r="B2" s="274" t="s">
        <v>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6"/>
    </row>
    <row r="3" spans="2:24" ht="20.100000000000001" customHeight="1" thickBot="1" x14ac:dyDescent="0.3">
      <c r="B3" s="7" t="s">
        <v>8</v>
      </c>
      <c r="C3" s="46">
        <f>'Input Sheet'!C3</f>
        <v>0</v>
      </c>
      <c r="D3" s="8" t="s">
        <v>10</v>
      </c>
      <c r="E3" s="46">
        <f>'Input Sheet'!C4</f>
        <v>0</v>
      </c>
      <c r="F3" s="8" t="s">
        <v>9</v>
      </c>
      <c r="G3" s="46">
        <f>'Input Sheet'!E3</f>
        <v>0</v>
      </c>
      <c r="H3" s="8" t="s">
        <v>13</v>
      </c>
      <c r="I3" s="46">
        <f>'Input Sheet'!E4</f>
        <v>0</v>
      </c>
      <c r="J3" s="8" t="s">
        <v>1</v>
      </c>
      <c r="K3" s="46">
        <f>'Input Sheet'!G3</f>
        <v>0</v>
      </c>
      <c r="L3" s="47" t="s">
        <v>7</v>
      </c>
      <c r="M3" s="48">
        <f>'Input Sheet'!G4</f>
        <v>0</v>
      </c>
    </row>
    <row r="4" spans="2:24" ht="20.100000000000001" customHeight="1" thickBot="1" x14ac:dyDescent="0.3"/>
    <row r="5" spans="2:24" ht="20.100000000000001" customHeight="1" x14ac:dyDescent="0.25">
      <c r="B5" s="274" t="s">
        <v>39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6"/>
      <c r="O5" s="274" t="s">
        <v>73</v>
      </c>
      <c r="P5" s="276"/>
      <c r="R5" s="287" t="s">
        <v>123</v>
      </c>
      <c r="S5" s="288"/>
      <c r="V5" s="195" t="s">
        <v>125</v>
      </c>
      <c r="X5" s="195"/>
    </row>
    <row r="6" spans="2:24" ht="20.100000000000001" customHeight="1" x14ac:dyDescent="0.25">
      <c r="B6" s="207" t="s">
        <v>4</v>
      </c>
      <c r="C6" s="210" t="s">
        <v>33</v>
      </c>
      <c r="D6" s="318" t="s">
        <v>34</v>
      </c>
      <c r="E6" s="318"/>
      <c r="F6" s="318" t="s">
        <v>40</v>
      </c>
      <c r="G6" s="318"/>
      <c r="H6" s="318" t="s">
        <v>45</v>
      </c>
      <c r="I6" s="318"/>
      <c r="J6" s="318" t="s">
        <v>41</v>
      </c>
      <c r="K6" s="318"/>
      <c r="L6" s="318" t="s">
        <v>46</v>
      </c>
      <c r="M6" s="298"/>
      <c r="O6" s="297" t="s">
        <v>53</v>
      </c>
      <c r="P6" s="298"/>
      <c r="R6" s="289"/>
      <c r="S6" s="290"/>
      <c r="V6" s="195" t="s">
        <v>125</v>
      </c>
      <c r="X6" s="195"/>
    </row>
    <row r="7" spans="2:24" ht="20.100000000000001" customHeight="1" thickBot="1" x14ac:dyDescent="0.3">
      <c r="B7" s="206">
        <v>1</v>
      </c>
      <c r="C7" s="212">
        <f>IF('Lot 1'!$F$45="",'Lot 1'!$E$45,'Lot 1'!$F$45)</f>
        <v>0</v>
      </c>
      <c r="D7" s="316">
        <f>IF(SUM('Lot 1'!$AG$17:$AG$25)=0,'Lot 1'!$E$46,'Lot 1'!$F$46)</f>
        <v>0</v>
      </c>
      <c r="E7" s="317"/>
      <c r="F7" s="313">
        <f>IF(SUM('Lot 1'!$AG$32:$AG$33)=0,SUM('Lot 1'!$E$50),SUM('Lot 1'!$F$50))</f>
        <v>0</v>
      </c>
      <c r="G7" s="314"/>
      <c r="H7" s="309">
        <f>IF('Lot 1'!$AG$17=0,'Lot 1'!$E$42,'Lot 1'!$F$42)</f>
        <v>0</v>
      </c>
      <c r="I7" s="310"/>
      <c r="J7" s="305">
        <f>IF(AND('Lot 1'!$AG$17=0,SUM('Lot 1'!$AG$17:$AG$25)=0,SUM('Lot 1'!$AG$32:$AG$33)=0),'Lot 1'!$E$52,'Lot 1'!$F$52)</f>
        <v>0</v>
      </c>
      <c r="K7" s="306"/>
      <c r="L7" s="307" t="str">
        <f>IF('Lot 1'!$F$53="**Reject**","Yes",IF(AND('Lot 1'!$E$53="**Reject**",SUM('Lot 1'!F45,'Lot 1'!F49)=""),"Yes","No"))</f>
        <v>No</v>
      </c>
      <c r="M7" s="308"/>
      <c r="N7" s="4"/>
      <c r="O7" s="295">
        <f>IF(AND('Lot 1'!$K$41=0,'Lot 1'!$K$45=0),'Lot 1'!$J$48,'Lot 1'!$K$48)</f>
        <v>0</v>
      </c>
      <c r="P7" s="296"/>
      <c r="Q7" s="4"/>
      <c r="R7" s="293" t="e">
        <f>ROUND((SUM('Lot 1:Lot 40'!C102)/COUNT('Lot 1:Lot 40'!E27:N28)),0)</f>
        <v>#DIV/0!</v>
      </c>
      <c r="S7" s="294"/>
      <c r="V7" s="195" t="s">
        <v>125</v>
      </c>
      <c r="X7" s="195"/>
    </row>
    <row r="8" spans="2:24" ht="20.100000000000001" customHeight="1" thickBot="1" x14ac:dyDescent="0.3">
      <c r="B8" s="206">
        <v>2</v>
      </c>
      <c r="C8" s="212">
        <f>IF('Lot 2'!$F$45="",'Lot 2'!$E$45,'Lot 2'!$F$45)</f>
        <v>0</v>
      </c>
      <c r="D8" s="316">
        <f>IF(SUM('Lot 2'!$AG$17:$AG$25)=0,'Lot 2'!$E$46,'Lot 2'!$F$46)</f>
        <v>0</v>
      </c>
      <c r="E8" s="317"/>
      <c r="F8" s="313">
        <f>IF(SUM('Lot 2'!$AG$32:$AG$33)=0,SUM('Lot 2'!$E$50),SUM('Lot 2'!$F$50))</f>
        <v>0</v>
      </c>
      <c r="G8" s="314"/>
      <c r="H8" s="309">
        <f>IF('Lot 2'!$AG$17=0,'Lot 2'!$E$42,'Lot 2'!$F$42)</f>
        <v>0</v>
      </c>
      <c r="I8" s="310"/>
      <c r="J8" s="305">
        <f>IF(AND('Lot 2'!$AG$17=0,SUM('Lot 2'!$AG$17:$AG$25)=0,SUM('Lot 2'!$AG$32:$AG$33)=0),'Lot 2'!$E$52,'Lot 2'!$F$52)</f>
        <v>0</v>
      </c>
      <c r="K8" s="306"/>
      <c r="L8" s="307" t="str">
        <f>IF('Lot 2'!$F$53="**Reject**","Yes",IF(AND('Lot 2'!$E$53="**Reject**",SUM('Lot 2'!F46,'Lot 2'!F50)=""),"Yes","No"))</f>
        <v>No</v>
      </c>
      <c r="M8" s="308"/>
      <c r="O8" s="295">
        <f>IF(AND('Lot 2'!$K$41=0,'Lot 2'!$K$45=0),'Lot 2'!$J$48,'Lot 2'!$K$48)</f>
        <v>0</v>
      </c>
      <c r="P8" s="296"/>
      <c r="V8" s="195" t="s">
        <v>125</v>
      </c>
      <c r="X8" s="195"/>
    </row>
    <row r="9" spans="2:24" ht="20.100000000000001" customHeight="1" x14ac:dyDescent="0.25">
      <c r="B9" s="206">
        <v>3</v>
      </c>
      <c r="C9" s="212">
        <f>IF('Lot 3'!$F$45="",'Lot 3'!$E$45,'Lot 3'!$F$45)</f>
        <v>0</v>
      </c>
      <c r="D9" s="316">
        <f>IF(SUM('Lot 3'!$AG$17:$AG$25)=0,'Lot 3'!$E$46,'Lot 3'!$F$46)</f>
        <v>0</v>
      </c>
      <c r="E9" s="317"/>
      <c r="F9" s="313">
        <f>IF(SUM('Lot 3'!$AG$32:$AG$33)=0,SUM('Lot 3'!$E$50),SUM('Lot 3'!$F$50))</f>
        <v>0</v>
      </c>
      <c r="G9" s="314"/>
      <c r="H9" s="309">
        <f>IF('Lot 3'!$AG$17=0,'Lot 3'!$E$42,'Lot 3'!$F$42)</f>
        <v>0</v>
      </c>
      <c r="I9" s="310"/>
      <c r="J9" s="305">
        <f>IF(AND('Lot 3'!$AG$17=0,SUM('Lot 3'!$AG$17:$AG$25)=0,SUM('Lot 3'!$AG$32:$AG$33)=0),'Lot 3'!$E$52,'Lot 3'!$F$52)</f>
        <v>0</v>
      </c>
      <c r="K9" s="306"/>
      <c r="L9" s="307" t="str">
        <f>IF('Lot 3'!$F$53="**Reject**","Yes",IF(AND('Lot 3'!$E$53="**Reject**",SUM('Lot 3'!F47,'Lot 3'!F51)=""),"Yes","No"))</f>
        <v>No</v>
      </c>
      <c r="M9" s="308"/>
      <c r="O9" s="295">
        <f>IF(AND('Lot 3'!$K$41=0,'Lot 3'!$K$45=0),'Lot 3'!$J$48,'Lot 3'!$K$48)</f>
        <v>0</v>
      </c>
      <c r="P9" s="296"/>
      <c r="R9" s="287" t="s">
        <v>124</v>
      </c>
      <c r="S9" s="288"/>
      <c r="V9" s="195" t="s">
        <v>125</v>
      </c>
      <c r="X9" s="195"/>
    </row>
    <row r="10" spans="2:24" ht="20.100000000000001" customHeight="1" x14ac:dyDescent="0.25">
      <c r="B10" s="206">
        <v>4</v>
      </c>
      <c r="C10" s="212">
        <f>IF('Lot 4'!$F$45="",'Lot 4'!$E$45,'Lot 4'!$F$45)</f>
        <v>0</v>
      </c>
      <c r="D10" s="316">
        <f>IF(SUM('Lot 4'!$AG$17:$AG$25)=0,'Lot 4'!$E$46,'Lot 4'!$F$46)</f>
        <v>0</v>
      </c>
      <c r="E10" s="317"/>
      <c r="F10" s="313">
        <f>IF(SUM('Lot 4'!$AG$32:$AG$33)=0,SUM('Lot 4'!$E$50),SUM('Lot 4'!$F$50))</f>
        <v>0</v>
      </c>
      <c r="G10" s="314"/>
      <c r="H10" s="309">
        <f>IF('Lot 4'!$AG$17=0,'Lot 4'!$E$42,'Lot 4'!$F$42)</f>
        <v>0</v>
      </c>
      <c r="I10" s="310"/>
      <c r="J10" s="305">
        <f>IF(AND('Lot 4'!$AG$17=0,SUM('Lot 4'!$AG$17:$AG$25)=0,SUM('Lot 4'!$AG$32:$AG$33)=0),'Lot 4'!$E$52,'Lot 4'!$F$52)</f>
        <v>0</v>
      </c>
      <c r="K10" s="306"/>
      <c r="L10" s="307" t="str">
        <f>IF('Lot 4'!$F$53="**Reject**","Yes",IF(AND('Lot 4'!$E$53="**Reject**",SUM('Lot 4'!F48,'Lot 4'!F52)=""),"Yes","No"))</f>
        <v>No</v>
      </c>
      <c r="M10" s="308"/>
      <c r="O10" s="295">
        <f>IF(AND('Lot 4'!$K$41=0,'Lot 4'!$K$45=0),'Lot 4'!$J$48,'Lot 4'!$K$48)</f>
        <v>0</v>
      </c>
      <c r="P10" s="296"/>
      <c r="R10" s="289"/>
      <c r="S10" s="290"/>
      <c r="V10" s="195" t="s">
        <v>125</v>
      </c>
      <c r="X10" s="195"/>
    </row>
    <row r="11" spans="2:24" ht="20.100000000000001" customHeight="1" thickBot="1" x14ac:dyDescent="0.3">
      <c r="B11" s="206">
        <v>5</v>
      </c>
      <c r="C11" s="212">
        <f>IF('Lot 5'!$F$45="",'Lot 5'!$E$45,'Lot 5'!$F$45)</f>
        <v>0</v>
      </c>
      <c r="D11" s="316">
        <f>IF(SUM('Lot 5'!$AG$17:$AG$25)=0,'Lot 5'!$E$46,'Lot 5'!$F$46)</f>
        <v>0</v>
      </c>
      <c r="E11" s="317"/>
      <c r="F11" s="313">
        <f>IF(SUM('Lot 5'!$AG$32:$AG$33)=0,SUM('Lot 5'!$E$50),SUM('Lot 5'!$F$50))</f>
        <v>0</v>
      </c>
      <c r="G11" s="314"/>
      <c r="H11" s="309">
        <f>IF('Lot 5'!$AG$17=0,'Lot 5'!$E$42,'Lot 5'!$F$42)</f>
        <v>0</v>
      </c>
      <c r="I11" s="310"/>
      <c r="J11" s="305">
        <f>IF(AND('Lot 5'!$AG$17=0,SUM('Lot 5'!$AG$17:$AG$25)=0,SUM('Lot 5'!$AG$32:$AG$33)=0),'Lot 5'!$E$52,'Lot 5'!$F$52)</f>
        <v>0</v>
      </c>
      <c r="K11" s="306"/>
      <c r="L11" s="307" t="str">
        <f>IF('Lot 5'!$F$53="**Reject**","Yes",IF(AND('Lot 5'!$E$53="**Reject**",SUM('Lot 5'!F49,'Lot 5'!F53)=""),"Yes","No"))</f>
        <v>No</v>
      </c>
      <c r="M11" s="308"/>
      <c r="O11" s="295">
        <f>IF(AND('Lot 5'!$K$41=0,'Lot 5'!$K$45=0),'Lot 5'!$J$48,'Lot 5'!$K$48)</f>
        <v>0</v>
      </c>
      <c r="P11" s="296"/>
      <c r="R11" s="291" t="e">
        <f>ROUND((SUM('Lot 1:Lot 40'!C103)/COUNT('Lot 1:Lot 40'!H5:H7)),0)</f>
        <v>#DIV/0!</v>
      </c>
      <c r="S11" s="292"/>
      <c r="V11" s="195" t="s">
        <v>125</v>
      </c>
      <c r="X11" s="195"/>
    </row>
    <row r="12" spans="2:24" ht="20.100000000000001" customHeight="1" x14ac:dyDescent="0.25">
      <c r="B12" s="206">
        <v>6</v>
      </c>
      <c r="C12" s="212">
        <f>IF('Lot 6'!$F$45="",'Lot 6'!$E$45,'Lot 6'!$F$45)</f>
        <v>0</v>
      </c>
      <c r="D12" s="316">
        <f>IF(SUM('Lot 6'!$AG$17:$AG$25)=0,'Lot 6'!$E$46,'Lot 6'!$F$46)</f>
        <v>0</v>
      </c>
      <c r="E12" s="317"/>
      <c r="F12" s="313">
        <f>IF(SUM('Lot 6'!$AG$32:$AG$33)=0,SUM('Lot 6'!$E$50),SUM('Lot 6'!$F$50))</f>
        <v>0</v>
      </c>
      <c r="G12" s="314"/>
      <c r="H12" s="309">
        <f>IF('Lot 6'!$AG$17=0,'Lot 6'!$E$42,'Lot 6'!$F$42)</f>
        <v>0</v>
      </c>
      <c r="I12" s="310"/>
      <c r="J12" s="305">
        <f>IF(AND('Lot 6'!$AG$17=0,SUM('Lot 6'!$AG$17:$AG$25)=0,SUM('Lot 6'!$AG$32:$AG$33)=0),'Lot 6'!$E$52,'Lot 6'!$F$52)</f>
        <v>0</v>
      </c>
      <c r="K12" s="306"/>
      <c r="L12" s="307" t="str">
        <f>IF('Lot 6'!$F$53="**Reject**","Yes",IF(AND('Lot 6'!$E$53="**Reject**",SUM('Lot 6'!F50,'Lot 6'!F54)=""),"Yes","No"))</f>
        <v>No</v>
      </c>
      <c r="M12" s="308"/>
      <c r="O12" s="295">
        <f>IF(AND('Lot 6'!$K$41=0,'Lot 6'!$K$45=0),'Lot 6'!$J$48,'Lot 6'!$K$48)</f>
        <v>0</v>
      </c>
      <c r="P12" s="296"/>
      <c r="V12" s="195" t="s">
        <v>125</v>
      </c>
      <c r="X12" s="195"/>
    </row>
    <row r="13" spans="2:24" ht="20.100000000000001" customHeight="1" x14ac:dyDescent="0.25">
      <c r="B13" s="206">
        <v>7</v>
      </c>
      <c r="C13" s="212">
        <f>IF('Lot 7'!$F$45="",'Lot 7'!$E$45,'Lot 7'!$F$45)</f>
        <v>0</v>
      </c>
      <c r="D13" s="316">
        <f>IF(SUM('Lot 7'!$AG$17:$AG$25)=0,'Lot 7'!$E$46,'Lot 7'!$F$46)</f>
        <v>0</v>
      </c>
      <c r="E13" s="317"/>
      <c r="F13" s="313">
        <f>IF(SUM('Lot 7'!$AG$32:$AG$33)=0,SUM('Lot 7'!$E$50),SUM('Lot 7'!$F$50))</f>
        <v>0</v>
      </c>
      <c r="G13" s="314"/>
      <c r="H13" s="309">
        <f>IF('Lot 7'!$AG$17=0,'Lot 7'!$E$42,'Lot 7'!$F$42)</f>
        <v>0</v>
      </c>
      <c r="I13" s="310"/>
      <c r="J13" s="305">
        <f>IF(AND('Lot 7'!$AG$17=0,SUM('Lot 7'!$AG$17:$AG$25)=0,SUM('Lot 7'!$AG$32:$AG$33)=0),'Lot 7'!$E$52,'Lot 7'!$F$52)</f>
        <v>0</v>
      </c>
      <c r="K13" s="306"/>
      <c r="L13" s="307" t="str">
        <f>IF('Lot 7'!$F$53="**Reject**","Yes",IF(AND('Lot 7'!$E$53="**Reject**",SUM('Lot 7'!F51,'Lot 7'!F55)=""),"Yes","No"))</f>
        <v>No</v>
      </c>
      <c r="M13" s="308"/>
      <c r="O13" s="295">
        <f>IF(AND('Lot 7'!$K$41=0,'Lot 7'!$K$45=0),'Lot 7'!$J$48,'Lot 7'!$K$48)</f>
        <v>0</v>
      </c>
      <c r="P13" s="296"/>
      <c r="V13" s="195" t="s">
        <v>125</v>
      </c>
      <c r="X13" s="195"/>
    </row>
    <row r="14" spans="2:24" ht="20.100000000000001" customHeight="1" x14ac:dyDescent="0.25">
      <c r="B14" s="206">
        <v>8</v>
      </c>
      <c r="C14" s="212">
        <f>IF('Lot 8'!$F$45="",'Lot 8'!$E$45,'Lot 8'!$F$45)</f>
        <v>0</v>
      </c>
      <c r="D14" s="316">
        <f>IF(SUM('Lot 8'!$AG$17:$AG$25)=0,'Lot 8'!$E$46,'Lot 8'!$F$46)</f>
        <v>0</v>
      </c>
      <c r="E14" s="317"/>
      <c r="F14" s="313">
        <f>IF(SUM('Lot 8'!$AG$32:$AG$33)=0,SUM('Lot 8'!$E$50),SUM('Lot 8'!$F$50))</f>
        <v>0</v>
      </c>
      <c r="G14" s="314"/>
      <c r="H14" s="309">
        <f>IF('Lot 8'!$AG$17=0,'Lot 8'!$E$42,'Lot 8'!$F$42)</f>
        <v>0</v>
      </c>
      <c r="I14" s="310"/>
      <c r="J14" s="305">
        <f>IF(AND('Lot 8'!$AG$17=0,SUM('Lot 8'!$AG$17:$AG$25)=0,SUM('Lot 8'!$AG$32:$AG$33)=0),'Lot 8'!$E$52,'Lot 8'!$F$52)</f>
        <v>0</v>
      </c>
      <c r="K14" s="306"/>
      <c r="L14" s="307" t="str">
        <f>IF('Lot 8'!$F$53="**Reject**","Yes",IF(AND('Lot 8'!$E$53="**Reject**",SUM('Lot 8'!F52,'Lot 8'!F56)=""),"Yes","No"))</f>
        <v>No</v>
      </c>
      <c r="M14" s="308"/>
      <c r="O14" s="295">
        <f>IF(AND('Lot 8'!$K$41=0,'Lot 8'!$K$45=0),'Lot 8'!$J$48,'Lot 8'!$K$48)</f>
        <v>0</v>
      </c>
      <c r="P14" s="296"/>
      <c r="V14" s="195" t="s">
        <v>125</v>
      </c>
      <c r="X14" s="195"/>
    </row>
    <row r="15" spans="2:24" ht="20.100000000000001" customHeight="1" x14ac:dyDescent="0.25">
      <c r="B15" s="206">
        <v>9</v>
      </c>
      <c r="C15" s="212">
        <f>IF('Lot 9'!$F$45="",'Lot 9'!$E$45,'Lot 9'!$F$45)</f>
        <v>0</v>
      </c>
      <c r="D15" s="316">
        <f>IF(SUM('Lot 9'!$AG$17:$AG$25)=0,'Lot 9'!$E$46,'Lot 9'!$F$46)</f>
        <v>0</v>
      </c>
      <c r="E15" s="317"/>
      <c r="F15" s="313">
        <f>IF(SUM('Lot 9'!$AG$32:$AG$33)=0,SUM('Lot 9'!$E$50),SUM('Lot 9'!$F$50))</f>
        <v>0</v>
      </c>
      <c r="G15" s="314"/>
      <c r="H15" s="309">
        <f>IF('Lot 9'!$AG$17=0,'Lot 9'!$E$42,'Lot 9'!$F$42)</f>
        <v>0</v>
      </c>
      <c r="I15" s="310"/>
      <c r="J15" s="305">
        <f>IF(AND('Lot 9'!$AG$17=0,SUM('Lot 9'!$AG$17:$AG$25)=0,SUM('Lot 9'!$AG$32:$AG$33)=0),'Lot 9'!$E$52,'Lot 9'!$F$52)</f>
        <v>0</v>
      </c>
      <c r="K15" s="306"/>
      <c r="L15" s="307" t="str">
        <f>IF('Lot 9'!$F$53="**Reject**","Yes",IF(AND('Lot 9'!$E$53="**Reject**",SUM('Lot 9'!F53,'Lot 9'!F57)=""),"Yes","No"))</f>
        <v>No</v>
      </c>
      <c r="M15" s="308"/>
      <c r="O15" s="295">
        <f>IF(AND('Lot 9'!$K$41=0,'Lot 9'!$K$45=0),'Lot 9'!$J$48,'Lot 9'!$K$48)</f>
        <v>0</v>
      </c>
      <c r="P15" s="296"/>
      <c r="V15" s="195" t="s">
        <v>125</v>
      </c>
      <c r="X15" s="195"/>
    </row>
    <row r="16" spans="2:24" ht="20.100000000000001" customHeight="1" x14ac:dyDescent="0.25">
      <c r="B16" s="206">
        <v>10</v>
      </c>
      <c r="C16" s="212">
        <f>IF('Lot 10'!$F$45="",'Lot 10'!$E$45,'Lot 10'!$F$45)</f>
        <v>0</v>
      </c>
      <c r="D16" s="316">
        <f>IF(SUM('Lot 10'!$AG$17:$AG$25)=0,'Lot 10'!$E$46,'Lot 10'!$F$46)</f>
        <v>0</v>
      </c>
      <c r="E16" s="317"/>
      <c r="F16" s="313">
        <f>IF(SUM('Lot 10'!$AG$32:$AG$33)=0,SUM('Lot 10'!$E$50),SUM('Lot 10'!$F$50))</f>
        <v>0</v>
      </c>
      <c r="G16" s="314"/>
      <c r="H16" s="309">
        <f>IF('Lot 10'!$AG$17=0,'Lot 10'!$E$42,'Lot 10'!$F$42)</f>
        <v>0</v>
      </c>
      <c r="I16" s="310"/>
      <c r="J16" s="305">
        <f>IF(AND('Lot 10'!$AG$17=0,SUM('Lot 10'!$AG$17:$AG$25)=0,SUM('Lot 10'!$AG$32:$AG$33)=0),'Lot 10'!$E$52,'Lot 10'!$F$52)</f>
        <v>0</v>
      </c>
      <c r="K16" s="306"/>
      <c r="L16" s="307" t="str">
        <f>IF('Lot 10'!$F$53="**Reject**","Yes",IF(AND('Lot 10'!$E$53="**Reject**",SUM('Lot 10'!F54,'Lot 10'!F58)=""),"Yes","No"))</f>
        <v>No</v>
      </c>
      <c r="M16" s="308"/>
      <c r="O16" s="295">
        <f>IF(AND('Lot 10'!$K$41=0,'Lot 10'!$K$45=0),'Lot 10'!$J$48,'Lot 10'!$K$48)</f>
        <v>0</v>
      </c>
      <c r="P16" s="296"/>
      <c r="V16" s="195" t="s">
        <v>125</v>
      </c>
      <c r="X16" s="195"/>
    </row>
    <row r="17" spans="2:24" ht="20.100000000000001" customHeight="1" x14ac:dyDescent="0.25">
      <c r="B17" s="206">
        <v>11</v>
      </c>
      <c r="C17" s="212">
        <f>IF('Lot 11'!$F$45="",'Lot 11'!$E$45,'Lot 11'!$F$45)</f>
        <v>0</v>
      </c>
      <c r="D17" s="316">
        <f>IF(SUM('Lot 11'!$AG$17:$AG$25)=0,'Lot 11'!$E$46,'Lot 11'!$F$46)</f>
        <v>0</v>
      </c>
      <c r="E17" s="317"/>
      <c r="F17" s="313">
        <f>IF(SUM('Lot 11'!$AG$32:$AG$33)=0,SUM('Lot 11'!$E$50),SUM('Lot 11'!$F$50))</f>
        <v>0</v>
      </c>
      <c r="G17" s="314"/>
      <c r="H17" s="309">
        <f>IF('Lot 11'!$AG$17=0,'Lot 11'!$E$42,'Lot 11'!$F$42)</f>
        <v>0</v>
      </c>
      <c r="I17" s="310"/>
      <c r="J17" s="305">
        <f>IF(AND('Lot 11'!$AG$17=0,SUM('Lot 11'!$AG$17:$AG$25)=0,SUM('Lot 11'!$AG$32:$AG$33)=0),'Lot 11'!$E$52,'Lot 11'!$F$52)</f>
        <v>0</v>
      </c>
      <c r="K17" s="306"/>
      <c r="L17" s="307" t="str">
        <f>IF('Lot 11'!$F$53="**Reject**","Yes",IF(AND('Lot 11'!$E$53="**Reject**",SUM('Lot 11'!F55,'Lot 11'!F59)=""),"Yes","No"))</f>
        <v>No</v>
      </c>
      <c r="M17" s="308"/>
      <c r="O17" s="295">
        <f>IF(AND('Lot 11'!$K$41=0,'Lot 11'!$K$45=0),'Lot 11'!$J$48,'Lot 11'!$K$48)</f>
        <v>0</v>
      </c>
      <c r="P17" s="296"/>
      <c r="R17" s="193"/>
      <c r="V17" s="195" t="s">
        <v>125</v>
      </c>
      <c r="X17" s="195"/>
    </row>
    <row r="18" spans="2:24" ht="20.100000000000001" customHeight="1" x14ac:dyDescent="0.25">
      <c r="B18" s="206">
        <v>12</v>
      </c>
      <c r="C18" s="212">
        <f>IF('Lot 12'!$F$45="",'Lot 12'!$E$45,'Lot 12'!$F$45)</f>
        <v>0</v>
      </c>
      <c r="D18" s="316">
        <f>IF(SUM('Lot 12'!$AG$17:$AG$25)=0,'Lot 12'!$E$46,'Lot 12'!$F$46)</f>
        <v>0</v>
      </c>
      <c r="E18" s="317"/>
      <c r="F18" s="313">
        <f>IF(SUM('Lot 12'!$AG$32:$AG$33)=0,SUM('Lot 12'!$E$50),SUM('Lot 12'!$F$50))</f>
        <v>0</v>
      </c>
      <c r="G18" s="314"/>
      <c r="H18" s="309">
        <f>IF('Lot 12'!$AG$17=0,'Lot 12'!$E$42,'Lot 12'!$F$42)</f>
        <v>0</v>
      </c>
      <c r="I18" s="310"/>
      <c r="J18" s="305">
        <f>IF(AND('Lot 12'!$AG$17=0,SUM('Lot 12'!$AG$17:$AG$25)=0,SUM('Lot 12'!$AG$32:$AG$33)=0),'Lot 12'!$E$52,'Lot 12'!$F$52)</f>
        <v>0</v>
      </c>
      <c r="K18" s="306"/>
      <c r="L18" s="307" t="str">
        <f>IF('Lot 12'!$F$53="**Reject**","Yes",IF(AND('Lot 12'!$E$53="**Reject**",SUM('Lot 12'!F56,'Lot 12'!F60)=""),"Yes","No"))</f>
        <v>No</v>
      </c>
      <c r="M18" s="308"/>
      <c r="O18" s="295">
        <f>IF(AND('Lot 12'!$K$41=0,'Lot 12'!$K$45=0),'Lot 12'!$J$48,'Lot 12'!$K$48)</f>
        <v>0</v>
      </c>
      <c r="P18" s="296"/>
      <c r="V18" s="195" t="s">
        <v>125</v>
      </c>
      <c r="X18" s="195"/>
    </row>
    <row r="19" spans="2:24" ht="20.100000000000001" customHeight="1" x14ac:dyDescent="0.25">
      <c r="B19" s="206">
        <v>13</v>
      </c>
      <c r="C19" s="212">
        <f>IF('Lot 13'!$F$45="",'Lot 13'!$E$45,'Lot 13'!$F$45)</f>
        <v>0</v>
      </c>
      <c r="D19" s="316">
        <f>IF(SUM('Lot 13'!$AG$17:$AG$25)=0,'Lot 13'!$E$46,'Lot 13'!$F$46)</f>
        <v>0</v>
      </c>
      <c r="E19" s="317"/>
      <c r="F19" s="313">
        <f>IF(SUM('Lot 13'!$AG$32:$AG$33)=0,SUM('Lot 13'!$E$50),SUM('Lot 13'!$F$50))</f>
        <v>0</v>
      </c>
      <c r="G19" s="314"/>
      <c r="H19" s="309">
        <f>IF('Lot 13'!$AG$17=0,'Lot 13'!$E$42,'Lot 13'!$F$42)</f>
        <v>0</v>
      </c>
      <c r="I19" s="310"/>
      <c r="J19" s="305">
        <f>IF(AND('Lot 13'!$AG$17=0,SUM('Lot 13'!$AG$17:$AG$25)=0,SUM('Lot 13'!$AG$32:$AG$33)=0),'Lot 13'!$E$52,'Lot 13'!$F$52)</f>
        <v>0</v>
      </c>
      <c r="K19" s="306"/>
      <c r="L19" s="307" t="str">
        <f>IF('Lot 13'!$F$53="**Reject**","Yes",IF(AND('Lot 13'!$E$53="**Reject**",SUM('Lot 13'!F57,'Lot 13'!F61)=""),"Yes","No"))</f>
        <v>No</v>
      </c>
      <c r="M19" s="308"/>
      <c r="O19" s="295">
        <f>IF(AND('Lot 13'!$K$41=0,'Lot 13'!$K$45=0),'Lot 13'!$J$48,'Lot 13'!$K$48)</f>
        <v>0</v>
      </c>
      <c r="P19" s="296"/>
      <c r="V19" s="195" t="s">
        <v>125</v>
      </c>
      <c r="X19" s="195"/>
    </row>
    <row r="20" spans="2:24" ht="20.100000000000001" customHeight="1" x14ac:dyDescent="0.25">
      <c r="B20" s="206">
        <v>14</v>
      </c>
      <c r="C20" s="212">
        <f>IF('Lot 14'!$F$45="",'Lot 14'!$E$45,'Lot 14'!$F$45)</f>
        <v>0</v>
      </c>
      <c r="D20" s="316">
        <f>IF(SUM('Lot 14'!$AG$17:$AG$25)=0,'Lot 14'!$E$46,'Lot 14'!$F$46)</f>
        <v>0</v>
      </c>
      <c r="E20" s="317"/>
      <c r="F20" s="313">
        <f>IF(SUM('Lot 14'!$AG$32:$AG$33)=0,SUM('Lot 14'!$E$50),SUM('Lot 14'!$F$50))</f>
        <v>0</v>
      </c>
      <c r="G20" s="314"/>
      <c r="H20" s="309">
        <f>IF('Lot 14'!$AG$17=0,'Lot 14'!$E$42,'Lot 14'!$F$42)</f>
        <v>0</v>
      </c>
      <c r="I20" s="310"/>
      <c r="J20" s="305">
        <f>IF(AND('Lot 14'!$AG$17=0,SUM('Lot 14'!$AG$17:$AG$25)=0,SUM('Lot 14'!$AG$32:$AG$33)=0),'Lot 14'!$E$52,'Lot 14'!$F$52)</f>
        <v>0</v>
      </c>
      <c r="K20" s="306"/>
      <c r="L20" s="307" t="str">
        <f>IF('Lot 14'!$F$53="**Reject**","Yes",IF(AND('Lot 14'!$E$53="**Reject**",SUM('Lot 14'!F58,'Lot 14'!F62)=""),"Yes","No"))</f>
        <v>No</v>
      </c>
      <c r="M20" s="308"/>
      <c r="O20" s="295">
        <f>IF(AND('Lot 14'!$K$41=0,'Lot 14'!$K$45=0),'Lot 14'!$J$48,'Lot 14'!$K$48)</f>
        <v>0</v>
      </c>
      <c r="P20" s="296"/>
      <c r="V20" s="195" t="s">
        <v>125</v>
      </c>
      <c r="X20" s="195"/>
    </row>
    <row r="21" spans="2:24" ht="20.100000000000001" customHeight="1" x14ac:dyDescent="0.25">
      <c r="B21" s="206">
        <v>15</v>
      </c>
      <c r="C21" s="212">
        <f>IF('Lot 15'!$F$45="",'Lot 15'!$E$45,'Lot 15'!$F$45)</f>
        <v>0</v>
      </c>
      <c r="D21" s="316">
        <f>IF(SUM('Lot 15'!$AG$17:$AG$25)=0,'Lot 15'!$E$46,'Lot 15'!$F$46)</f>
        <v>0</v>
      </c>
      <c r="E21" s="317"/>
      <c r="F21" s="313">
        <f>IF(SUM('Lot 15'!$AG$32:$AG$33)=0,SUM('Lot 15'!$E$50),SUM('Lot 15'!$F$50))</f>
        <v>0</v>
      </c>
      <c r="G21" s="314"/>
      <c r="H21" s="309">
        <f>IF('Lot 15'!$AG$17=0,'Lot 15'!$E$42,'Lot 15'!$F$42)</f>
        <v>0</v>
      </c>
      <c r="I21" s="310"/>
      <c r="J21" s="305">
        <f>IF(AND('Lot 15'!$AG$17=0,SUM('Lot 15'!$AG$17:$AG$25)=0,SUM('Lot 15'!$AG$32:$AG$33)=0),'Lot 15'!$E$52,'Lot 15'!$F$52)</f>
        <v>0</v>
      </c>
      <c r="K21" s="306"/>
      <c r="L21" s="307" t="str">
        <f>IF('Lot 15'!$F$53="**Reject**","Yes",IF(AND('Lot 15'!$E$53="**Reject**",SUM('Lot 15'!F59,'Lot 15'!F63)=""),"Yes","No"))</f>
        <v>No</v>
      </c>
      <c r="M21" s="308"/>
      <c r="O21" s="295">
        <f>IF(AND('Lot 15'!$K$41=0,'Lot 15'!$K$45=0),'Lot 15'!$J$48,'Lot 15'!$K$48)</f>
        <v>0</v>
      </c>
      <c r="P21" s="296"/>
      <c r="V21" s="195" t="s">
        <v>125</v>
      </c>
      <c r="X21" s="195"/>
    </row>
    <row r="22" spans="2:24" ht="20.100000000000001" customHeight="1" x14ac:dyDescent="0.25">
      <c r="B22" s="206">
        <v>16</v>
      </c>
      <c r="C22" s="212">
        <f>IF('Lot 16'!$F$45="",'Lot 16'!$E$45,'Lot 16'!$F$45)</f>
        <v>0</v>
      </c>
      <c r="D22" s="316">
        <f>IF(SUM('Lot 16'!$AG$17:$AG$25)=0,'Lot 16'!$E$46,'Lot 16'!$F$46)</f>
        <v>0</v>
      </c>
      <c r="E22" s="317"/>
      <c r="F22" s="313">
        <f>IF(SUM('Lot 16'!$AG$32:$AG$33)=0,SUM('Lot 16'!$E$50),SUM('Lot 16'!$F$50))</f>
        <v>0</v>
      </c>
      <c r="G22" s="314"/>
      <c r="H22" s="309">
        <f>IF('Lot 16'!$AG$17=0,'Lot 16'!$E$42,'Lot 16'!$F$42)</f>
        <v>0</v>
      </c>
      <c r="I22" s="310"/>
      <c r="J22" s="305">
        <f>IF(AND('Lot 16'!$AG$17=0,SUM('Lot 16'!$AG$17:$AG$25)=0,SUM('Lot 16'!$AG$32:$AG$33)=0),'Lot 16'!$E$52,'Lot 16'!$F$52)</f>
        <v>0</v>
      </c>
      <c r="K22" s="306"/>
      <c r="L22" s="307" t="str">
        <f>IF('Lot 16'!$F$53="**Reject**","Yes",IF(AND('Lot 16'!$E$53="**Reject**",SUM('Lot 16'!F60,'Lot 16'!F64)=""),"Yes","No"))</f>
        <v>No</v>
      </c>
      <c r="M22" s="308"/>
      <c r="O22" s="295">
        <f>IF(AND('Lot 16'!$K$41=0,'Lot 16'!$K$45=0),'Lot 16'!$J$48,'Lot 16'!$K$48)</f>
        <v>0</v>
      </c>
      <c r="P22" s="296"/>
      <c r="V22" s="195" t="s">
        <v>125</v>
      </c>
      <c r="X22" s="195"/>
    </row>
    <row r="23" spans="2:24" ht="20.100000000000001" customHeight="1" x14ac:dyDescent="0.25">
      <c r="B23" s="206">
        <v>17</v>
      </c>
      <c r="C23" s="212">
        <f>IF('Lot 17'!$F$45="",'Lot 17'!$E$45,'Lot 17'!$F$45)</f>
        <v>0</v>
      </c>
      <c r="D23" s="316">
        <f>IF(SUM('Lot 17'!$AG$17:$AG$25)=0,'Lot 17'!$E$46,'Lot 17'!$F$46)</f>
        <v>0</v>
      </c>
      <c r="E23" s="317"/>
      <c r="F23" s="313">
        <f>IF(SUM('Lot 17'!$AG$32:$AG$33)=0,SUM('Lot 17'!$E$50),SUM('Lot 17'!$F$50))</f>
        <v>0</v>
      </c>
      <c r="G23" s="314"/>
      <c r="H23" s="309">
        <f>IF('Lot 17'!$AG$17=0,'Lot 17'!$E$42,'Lot 17'!$F$42)</f>
        <v>0</v>
      </c>
      <c r="I23" s="310"/>
      <c r="J23" s="305">
        <f>IF(AND('Lot 17'!$AG$17=0,SUM('Lot 17'!$AG$17:$AG$25)=0,SUM('Lot 17'!$AG$32:$AG$33)=0),'Lot 17'!$E$52,'Lot 17'!$F$52)</f>
        <v>0</v>
      </c>
      <c r="K23" s="306"/>
      <c r="L23" s="307" t="str">
        <f>IF('Lot 17'!$F$53="**Reject**","Yes",IF(AND('Lot 17'!$E$53="**Reject**",SUM('Lot 17'!F61,'Lot 17'!F65)=""),"Yes","No"))</f>
        <v>No</v>
      </c>
      <c r="M23" s="308"/>
      <c r="O23" s="295">
        <f>IF(AND('Lot 17'!$K$41=0,'Lot 17'!$K$45=0),'Lot 17'!$J$48,'Lot 17'!$K$48)</f>
        <v>0</v>
      </c>
      <c r="P23" s="296"/>
      <c r="V23" s="195" t="s">
        <v>125</v>
      </c>
      <c r="X23" s="195"/>
    </row>
    <row r="24" spans="2:24" ht="20.100000000000001" customHeight="1" x14ac:dyDescent="0.25">
      <c r="B24" s="206">
        <v>18</v>
      </c>
      <c r="C24" s="212">
        <f>IF('Lot 18'!$F$45="",'Lot 18'!$E$45,'Lot 18'!$F$45)</f>
        <v>0</v>
      </c>
      <c r="D24" s="316">
        <f>IF(SUM('Lot 18'!$AG$17:$AG$25)=0,'Lot 18'!$E$46,'Lot 18'!$F$46)</f>
        <v>0</v>
      </c>
      <c r="E24" s="317"/>
      <c r="F24" s="313">
        <f>IF(SUM('Lot 18'!$AG$32:$AG$33)=0,SUM('Lot 18'!$E$50),SUM('Lot 18'!$F$50))</f>
        <v>0</v>
      </c>
      <c r="G24" s="314"/>
      <c r="H24" s="309">
        <f>IF('Lot 18'!$AG$17=0,'Lot 18'!$E$42,'Lot 18'!$F$42)</f>
        <v>0</v>
      </c>
      <c r="I24" s="310"/>
      <c r="J24" s="305">
        <f>IF(AND('Lot 18'!$AG$17=0,SUM('Lot 18'!$AG$17:$AG$25)=0,SUM('Lot 18'!$AG$32:$AG$33)=0),'Lot 18'!$E$52,'Lot 18'!$F$52)</f>
        <v>0</v>
      </c>
      <c r="K24" s="306"/>
      <c r="L24" s="307" t="str">
        <f>IF('Lot 18'!$F$53="**Reject**","Yes",IF(AND('Lot 18'!$E$53="**Reject**",SUM('Lot 18'!F62,'Lot 18'!F66)=""),"Yes","No"))</f>
        <v>No</v>
      </c>
      <c r="M24" s="308"/>
      <c r="O24" s="295">
        <f>IF(AND('Lot 18'!$K$41=0,'Lot 18'!$K$45=0),'Lot 18'!$J$48,'Lot 18'!$K$48)</f>
        <v>0</v>
      </c>
      <c r="P24" s="296"/>
      <c r="V24" s="195" t="s">
        <v>125</v>
      </c>
      <c r="X24" s="195"/>
    </row>
    <row r="25" spans="2:24" ht="20.100000000000001" customHeight="1" x14ac:dyDescent="0.25">
      <c r="B25" s="206">
        <v>19</v>
      </c>
      <c r="C25" s="212">
        <f>IF('Lot 19'!$F$45="",'Lot 19'!$E$45,'Lot 19'!$F$45)</f>
        <v>0</v>
      </c>
      <c r="D25" s="316">
        <f>IF(SUM('Lot 19'!$AG$17:$AG$25)=0,'Lot 19'!$E$46,'Lot 19'!$F$46)</f>
        <v>0</v>
      </c>
      <c r="E25" s="317"/>
      <c r="F25" s="313">
        <f>IF(SUM('Lot 19'!$AG$32:$AG$33)=0,SUM('Lot 19'!$E$50),SUM('Lot 19'!$F$50))</f>
        <v>0</v>
      </c>
      <c r="G25" s="314"/>
      <c r="H25" s="309">
        <f>IF('Lot 19'!$AG$17=0,'Lot 19'!$E$42,'Lot 19'!$F$42)</f>
        <v>0</v>
      </c>
      <c r="I25" s="310"/>
      <c r="J25" s="305">
        <f>IF(AND('Lot 19'!$AG$17=0,SUM('Lot 19'!$AG$17:$AG$25)=0,SUM('Lot 19'!$AG$32:$AG$33)=0),'Lot 19'!$E$52,'Lot 19'!$F$52)</f>
        <v>0</v>
      </c>
      <c r="K25" s="306"/>
      <c r="L25" s="307" t="str">
        <f>IF('Lot 19'!$F$53="**Reject**","Yes",IF(AND('Lot 19'!$E$53="**Reject**",SUM('Lot 19'!F63,'Lot 19'!F67)=""),"Yes","No"))</f>
        <v>No</v>
      </c>
      <c r="M25" s="308"/>
      <c r="O25" s="295">
        <f>IF(AND('Lot 19'!$K$41=0,'Lot 19'!$K$45=0),'Lot 19'!$J$48,'Lot 19'!$K$48)</f>
        <v>0</v>
      </c>
      <c r="P25" s="296"/>
      <c r="V25" s="195" t="s">
        <v>125</v>
      </c>
      <c r="X25" s="195"/>
    </row>
    <row r="26" spans="2:24" ht="20.100000000000001" customHeight="1" x14ac:dyDescent="0.25">
      <c r="B26" s="206">
        <v>20</v>
      </c>
      <c r="C26" s="212">
        <f>IF('Lot 20'!$F$45="",'Lot 20'!$E$45,'Lot 20'!$F$45)</f>
        <v>0</v>
      </c>
      <c r="D26" s="316">
        <f>IF(SUM('Lot 20'!$AG$17:$AG$25)=0,'Lot 20'!$E$46,'Lot 20'!$F$46)</f>
        <v>0</v>
      </c>
      <c r="E26" s="317"/>
      <c r="F26" s="313">
        <f>IF(SUM('Lot 20'!$AG$32:$AG$33)=0,SUM('Lot 20'!$E$50),SUM('Lot 20'!$F$50))</f>
        <v>0</v>
      </c>
      <c r="G26" s="314"/>
      <c r="H26" s="309">
        <f>IF('Lot 20'!$AG$17=0,'Lot 20'!$E$42,'Lot 20'!$F$42)</f>
        <v>0</v>
      </c>
      <c r="I26" s="310"/>
      <c r="J26" s="305">
        <f>IF(AND('Lot 20'!$AG$17=0,SUM('Lot 20'!$AG$17:$AG$25)=0,SUM('Lot 20'!$AG$32:$AG$33)=0),'Lot 20'!$E$52,'Lot 20'!$F$52)</f>
        <v>0</v>
      </c>
      <c r="K26" s="306"/>
      <c r="L26" s="307" t="str">
        <f>IF('Lot 20'!$F$53="**Reject**","Yes",IF(AND('Lot 20'!$E$53="**Reject**",SUM('Lot 20'!F64,'Lot 20'!F68)=""),"Yes","No"))</f>
        <v>No</v>
      </c>
      <c r="M26" s="308"/>
      <c r="O26" s="295">
        <f>IF(AND('Lot 20'!$K$41=0,'Lot 20'!$K$45=0),'Lot 20'!$J$48,'Lot 20'!$K$48)</f>
        <v>0</v>
      </c>
      <c r="P26" s="296"/>
      <c r="V26" s="195" t="s">
        <v>125</v>
      </c>
      <c r="X26" s="195"/>
    </row>
    <row r="27" spans="2:24" ht="20.100000000000001" customHeight="1" x14ac:dyDescent="0.25">
      <c r="B27" s="206">
        <v>21</v>
      </c>
      <c r="C27" s="212">
        <f>IF('Lot 21'!$F$45="",'Lot 21'!$E$45,'Lot 21'!$F$45)</f>
        <v>0</v>
      </c>
      <c r="D27" s="316">
        <f>IF(SUM('Lot 21'!$AG$17:$AG$25)=0,'Lot 21'!$E$46,'Lot 21'!$F$46)</f>
        <v>0</v>
      </c>
      <c r="E27" s="317"/>
      <c r="F27" s="313">
        <f>IF(SUM('Lot 21'!$AG$32:$AG$33)=0,SUM('Lot 21'!$E$50),SUM('Lot 21'!$F$50))</f>
        <v>0</v>
      </c>
      <c r="G27" s="314"/>
      <c r="H27" s="309">
        <f>IF('Lot 21'!$AG$17=0,'Lot 21'!$E$42,'Lot 21'!$F$42)</f>
        <v>0</v>
      </c>
      <c r="I27" s="310"/>
      <c r="J27" s="305">
        <f>IF(AND('Lot 21'!$AG$17=0,SUM('Lot 21'!$AG$17:$AG$25)=0,SUM('Lot 21'!$AG$32:$AG$33)=0),'Lot 21'!$E$52,'Lot 21'!$F$52)</f>
        <v>0</v>
      </c>
      <c r="K27" s="306"/>
      <c r="L27" s="307" t="str">
        <f>IF('Lot 21'!$F$53="**Reject**","Yes",IF(AND('Lot 21'!$E$53="**Reject**",SUM('Lot 21'!F65,'Lot 21'!F69)=""),"Yes","No"))</f>
        <v>No</v>
      </c>
      <c r="M27" s="308"/>
      <c r="O27" s="295">
        <f>IF(AND('Lot 21'!$K$41=0,'Lot 21'!$K$45=0),'Lot 21'!$J$48,'Lot 21'!$K$48)</f>
        <v>0</v>
      </c>
      <c r="P27" s="296"/>
      <c r="V27" s="195" t="s">
        <v>125</v>
      </c>
      <c r="X27" s="195"/>
    </row>
    <row r="28" spans="2:24" ht="20.100000000000001" customHeight="1" x14ac:dyDescent="0.25">
      <c r="B28" s="206">
        <v>22</v>
      </c>
      <c r="C28" s="212">
        <f>IF('Lot 22'!$F$45="",'Lot 22'!$E$45,'Lot 22'!$F$45)</f>
        <v>0</v>
      </c>
      <c r="D28" s="316">
        <f>IF(SUM('Lot 22'!$AG$17:$AG$25)=0,'Lot 22'!$E$46,'Lot 22'!$F$46)</f>
        <v>0</v>
      </c>
      <c r="E28" s="317"/>
      <c r="F28" s="313">
        <f>IF(SUM('Lot 22'!$AG$32:$AG$33)=0,SUM('Lot 22'!$E$50),SUM('Lot 22'!$F$50))</f>
        <v>0</v>
      </c>
      <c r="G28" s="314"/>
      <c r="H28" s="309">
        <f>IF('Lot 22'!$AG$17=0,'Lot 22'!$E$42,'Lot 22'!$F$42)</f>
        <v>0</v>
      </c>
      <c r="I28" s="310"/>
      <c r="J28" s="305">
        <f>IF(AND('Lot 22'!$AG$17=0,SUM('Lot 22'!$AG$17:$AG$25)=0,SUM('Lot 22'!$AG$32:$AG$33)=0),'Lot 22'!$E$52,'Lot 22'!$F$52)</f>
        <v>0</v>
      </c>
      <c r="K28" s="306"/>
      <c r="L28" s="307" t="str">
        <f>IF('Lot 22'!$F$53="**Reject**","Yes",IF(AND('Lot 22'!$E$53="**Reject**",SUM('Lot 22'!F66,'Lot 22'!F70)=""),"Yes","No"))</f>
        <v>No</v>
      </c>
      <c r="M28" s="308"/>
      <c r="O28" s="295">
        <f>IF(AND('Lot 22'!$K$41=0,'Lot 22'!$K$45=0),'Lot 22'!$J$48,'Lot 22'!$K$48)</f>
        <v>0</v>
      </c>
      <c r="P28" s="296"/>
      <c r="V28" s="195" t="s">
        <v>125</v>
      </c>
      <c r="X28" s="195"/>
    </row>
    <row r="29" spans="2:24" ht="20.100000000000001" customHeight="1" x14ac:dyDescent="0.25">
      <c r="B29" s="206">
        <v>23</v>
      </c>
      <c r="C29" s="212">
        <f>IF('Lot 23'!$F$45="",'Lot 23'!$E$45,'Lot 23'!$F$45)</f>
        <v>0</v>
      </c>
      <c r="D29" s="316">
        <f>IF(SUM('Lot 23'!$AG$17:$AG$25)=0,'Lot 23'!$E$46,'Lot 23'!$F$46)</f>
        <v>0</v>
      </c>
      <c r="E29" s="317"/>
      <c r="F29" s="313">
        <f>IF(SUM('Lot 23'!$AG$32:$AG$33)=0,SUM('Lot 23'!$E$50),SUM('Lot 23'!$F$50))</f>
        <v>0</v>
      </c>
      <c r="G29" s="314"/>
      <c r="H29" s="309">
        <f>IF('Lot 23'!$AG$17=0,'Lot 23'!$E$42,'Lot 23'!$F$42)</f>
        <v>0</v>
      </c>
      <c r="I29" s="310"/>
      <c r="J29" s="305">
        <f>IF(AND('Lot 23'!$AG$17=0,SUM('Lot 23'!$AG$17:$AG$25)=0,SUM('Lot 23'!$AG$32:$AG$33)=0),'Lot 23'!$E$52,'Lot 23'!$F$52)</f>
        <v>0</v>
      </c>
      <c r="K29" s="306"/>
      <c r="L29" s="307" t="str">
        <f>IF('Lot 23'!$F$53="**Reject**","Yes",IF(AND('Lot 23'!$E$53="**Reject**",SUM('Lot 23'!F67,'Lot 23'!F71)=""),"Yes","No"))</f>
        <v>No</v>
      </c>
      <c r="M29" s="308"/>
      <c r="O29" s="295">
        <f>IF(AND('Lot 23'!$K$41=0,'Lot 23'!$K$45=0),'Lot 23'!$J$48,'Lot 23'!$K$48)</f>
        <v>0</v>
      </c>
      <c r="P29" s="296"/>
      <c r="V29" s="195" t="s">
        <v>125</v>
      </c>
      <c r="X29" s="195"/>
    </row>
    <row r="30" spans="2:24" ht="20.100000000000001" customHeight="1" x14ac:dyDescent="0.25">
      <c r="B30" s="206">
        <v>24</v>
      </c>
      <c r="C30" s="212">
        <f>IF('Lot 24'!$F$45="",'Lot 24'!$E$45,'Lot 24'!$F$45)</f>
        <v>0</v>
      </c>
      <c r="D30" s="316">
        <f>IF(SUM('Lot 24'!$AG$17:$AG$25)=0,'Lot 24'!$E$46,'Lot 24'!$F$46)</f>
        <v>0</v>
      </c>
      <c r="E30" s="317"/>
      <c r="F30" s="313">
        <f>IF(SUM('Lot 24'!$AG$32:$AG$33)=0,SUM('Lot 24'!$E$50),SUM('Lot 24'!$F$50))</f>
        <v>0</v>
      </c>
      <c r="G30" s="314"/>
      <c r="H30" s="309">
        <f>IF('Lot 24'!$AG$17=0,'Lot 24'!$E$42,'Lot 24'!$F$42)</f>
        <v>0</v>
      </c>
      <c r="I30" s="310"/>
      <c r="J30" s="305">
        <f>IF(AND('Lot 24'!$AG$17=0,SUM('Lot 24'!$AG$17:$AG$25)=0,SUM('Lot 24'!$AG$32:$AG$33)=0),'Lot 24'!$E$52,'Lot 24'!$F$52)</f>
        <v>0</v>
      </c>
      <c r="K30" s="306"/>
      <c r="L30" s="307" t="str">
        <f>IF('Lot 24'!$F$53="**Reject**","Yes",IF(AND('Lot 24'!$E$53="**Reject**",SUM('Lot 24'!F68,'Lot 24'!F72)=""),"Yes","No"))</f>
        <v>No</v>
      </c>
      <c r="M30" s="308"/>
      <c r="O30" s="295">
        <f>IF(AND('Lot 24'!$K$41=0,'Lot 24'!$K$45=0),'Lot 24'!$J$48,'Lot 24'!$K$48)</f>
        <v>0</v>
      </c>
      <c r="P30" s="296"/>
      <c r="V30" s="195" t="s">
        <v>125</v>
      </c>
      <c r="X30" s="195"/>
    </row>
    <row r="31" spans="2:24" ht="20.100000000000001" customHeight="1" x14ac:dyDescent="0.25">
      <c r="B31" s="206">
        <v>25</v>
      </c>
      <c r="C31" s="212">
        <f>IF('Lot 25'!$F$45="",'Lot 25'!$E$45,'Lot 25'!$F$45)</f>
        <v>0</v>
      </c>
      <c r="D31" s="316">
        <f>IF(SUM('Lot 25'!$AG$17:$AG$25)=0,'Lot 25'!$E$46,'Lot 25'!$F$46)</f>
        <v>0</v>
      </c>
      <c r="E31" s="317"/>
      <c r="F31" s="313">
        <f>IF(SUM('Lot 25'!$AG$32:$AG$33)=0,SUM('Lot 25'!$E$50),SUM('Lot 25'!$F$50))</f>
        <v>0</v>
      </c>
      <c r="G31" s="314"/>
      <c r="H31" s="309">
        <f>IF('Lot 25'!$AG$17=0,'Lot 25'!$E$42,'Lot 25'!$F$42)</f>
        <v>0</v>
      </c>
      <c r="I31" s="310"/>
      <c r="J31" s="305">
        <f>IF(AND('Lot 25'!$AG$17=0,SUM('Lot 25'!$AG$17:$AG$25)=0,SUM('Lot 25'!$AG$32:$AG$33)=0),'Lot 25'!$E$52,'Lot 25'!$F$52)</f>
        <v>0</v>
      </c>
      <c r="K31" s="306"/>
      <c r="L31" s="307" t="str">
        <f>IF('Lot 25'!$F$53="**Reject**","Yes",IF(AND('Lot 25'!$E$53="**Reject**",SUM('Lot 25'!F69,'Lot 25'!F73)=""),"Yes","No"))</f>
        <v>No</v>
      </c>
      <c r="M31" s="308"/>
      <c r="O31" s="295">
        <f>IF(AND('Lot 25'!$K$41=0,'Lot 25'!$K$45=0),'Lot 25'!$J$48,'Lot 25'!$K$48)</f>
        <v>0</v>
      </c>
      <c r="P31" s="296"/>
      <c r="V31" s="195" t="s">
        <v>125</v>
      </c>
      <c r="X31" s="195"/>
    </row>
    <row r="32" spans="2:24" ht="20.100000000000001" customHeight="1" x14ac:dyDescent="0.25">
      <c r="B32" s="206">
        <v>26</v>
      </c>
      <c r="C32" s="212">
        <f>IF('Lot 26'!$F$45="",'Lot 26'!$E$45,'Lot 26'!$F$45)</f>
        <v>0</v>
      </c>
      <c r="D32" s="316">
        <f>IF(SUM('Lot 26'!$AG$17:$AG$25)=0,'Lot 26'!$E$46,'Lot 26'!$F$46)</f>
        <v>0</v>
      </c>
      <c r="E32" s="317"/>
      <c r="F32" s="313">
        <f>IF(SUM('Lot 26'!$AG$32:$AG$33)=0,SUM('Lot 26'!$E$50),SUM('Lot 26'!$F$50))</f>
        <v>0</v>
      </c>
      <c r="G32" s="314"/>
      <c r="H32" s="309">
        <f>IF('Lot 26'!$AG$17=0,'Lot 26'!$E$42,'Lot 26'!$F$42)</f>
        <v>0</v>
      </c>
      <c r="I32" s="310"/>
      <c r="J32" s="305">
        <f>IF(AND('Lot 26'!$AG$17=0,SUM('Lot 26'!$AG$17:$AG$25)=0,SUM('Lot 26'!$AG$32:$AG$33)=0),'Lot 26'!$E$52,'Lot 26'!$F$52)</f>
        <v>0</v>
      </c>
      <c r="K32" s="306"/>
      <c r="L32" s="307" t="str">
        <f>IF('Lot 26'!$F$53="**Reject**","Yes",IF(AND('Lot 26'!$E$53="**Reject**",SUM('Lot 26'!F70,'Lot 26'!F74)=""),"Yes","No"))</f>
        <v>No</v>
      </c>
      <c r="M32" s="308"/>
      <c r="O32" s="295">
        <f>IF(AND('Lot 26'!$K$41=0,'Lot 26'!$K$45=0),'Lot 26'!$J$48,'Lot 26'!$K$48)</f>
        <v>0</v>
      </c>
      <c r="P32" s="296"/>
      <c r="V32" s="195" t="s">
        <v>125</v>
      </c>
      <c r="X32" s="195"/>
    </row>
    <row r="33" spans="2:24" ht="20.100000000000001" customHeight="1" x14ac:dyDescent="0.25">
      <c r="B33" s="206">
        <v>27</v>
      </c>
      <c r="C33" s="212">
        <f>IF('Lot 27'!$F$45="",'Lot 27'!$E$45,'Lot 27'!$F$45)</f>
        <v>0</v>
      </c>
      <c r="D33" s="316">
        <f>IF(SUM('Lot 27'!$AG$17:$AG$25)=0,'Lot 27'!$E$46,'Lot 27'!$F$46)</f>
        <v>0</v>
      </c>
      <c r="E33" s="317"/>
      <c r="F33" s="313">
        <f>IF(SUM('Lot 27'!$AG$32:$AG$33)=0,SUM('Lot 27'!$E$50),SUM('Lot 27'!$F$50))</f>
        <v>0</v>
      </c>
      <c r="G33" s="314"/>
      <c r="H33" s="309">
        <f>IF('Lot 27'!$AG$17=0,'Lot 27'!$E$42,'Lot 27'!$F$42)</f>
        <v>0</v>
      </c>
      <c r="I33" s="310"/>
      <c r="J33" s="305">
        <f>IF(AND('Lot 27'!$AG$17=0,SUM('Lot 27'!$AG$17:$AG$25)=0,SUM('Lot 27'!$AG$32:$AG$33)=0),'Lot 27'!$E$52,'Lot 27'!$F$52)</f>
        <v>0</v>
      </c>
      <c r="K33" s="306"/>
      <c r="L33" s="307" t="str">
        <f>IF('Lot 27'!$F$53="**Reject**","Yes",IF(AND('Lot 27'!$E$53="**Reject**",SUM('Lot 27'!F71,'Lot 27'!F75)=""),"Yes","No"))</f>
        <v>No</v>
      </c>
      <c r="M33" s="308"/>
      <c r="O33" s="295">
        <f>IF(AND('Lot 27'!$K$41=0,'Lot 27'!$K$45=0),'Lot 27'!$J$48,'Lot 27'!$K$48)</f>
        <v>0</v>
      </c>
      <c r="P33" s="296"/>
      <c r="V33" s="195" t="s">
        <v>125</v>
      </c>
      <c r="X33" s="195"/>
    </row>
    <row r="34" spans="2:24" ht="20.100000000000001" customHeight="1" x14ac:dyDescent="0.25">
      <c r="B34" s="206">
        <v>28</v>
      </c>
      <c r="C34" s="212">
        <f>IF('Lot 28'!$F$45="",'Lot 28'!$E$45,'Lot 28'!$F$45)</f>
        <v>0</v>
      </c>
      <c r="D34" s="316">
        <f>IF(SUM('Lot 28'!$AG$17:$AG$25)=0,'Lot 28'!$E$46,'Lot 28'!$F$46)</f>
        <v>0</v>
      </c>
      <c r="E34" s="317"/>
      <c r="F34" s="313">
        <f>IF(SUM('Lot 28'!$AG$32:$AG$33)=0,SUM('Lot 28'!$E$50),SUM('Lot 28'!$F$50))</f>
        <v>0</v>
      </c>
      <c r="G34" s="314"/>
      <c r="H34" s="309">
        <f>IF('Lot 28'!$AG$17=0,'Lot 28'!$E$42,'Lot 28'!$F$42)</f>
        <v>0</v>
      </c>
      <c r="I34" s="310"/>
      <c r="J34" s="305">
        <f>IF(AND('Lot 28'!$AG$17=0,SUM('Lot 28'!$AG$17:$AG$25)=0,SUM('Lot 28'!$AG$32:$AG$33)=0),'Lot 28'!$E$52,'Lot 28'!$F$52)</f>
        <v>0</v>
      </c>
      <c r="K34" s="306"/>
      <c r="L34" s="307" t="str">
        <f>IF('Lot 28'!$F$53="**Reject**","Yes",IF(AND('Lot 28'!$E$53="**Reject**",SUM('Lot 28'!F72,'Lot 28'!F76)=""),"Yes","No"))</f>
        <v>No</v>
      </c>
      <c r="M34" s="308"/>
      <c r="O34" s="295">
        <f>IF(AND('Lot 28'!$K$41=0,'Lot 28'!$K$45=0),'Lot 28'!$J$48,'Lot 28'!$K$48)</f>
        <v>0</v>
      </c>
      <c r="P34" s="296"/>
      <c r="V34" s="195" t="s">
        <v>125</v>
      </c>
      <c r="X34" s="195"/>
    </row>
    <row r="35" spans="2:24" ht="20.100000000000001" customHeight="1" x14ac:dyDescent="0.25">
      <c r="B35" s="206">
        <v>29</v>
      </c>
      <c r="C35" s="212">
        <f>IF('Lot 29'!$F$45="",'Lot 29'!$E$45,'Lot 29'!$F$45)</f>
        <v>0</v>
      </c>
      <c r="D35" s="316">
        <f>IF(SUM('Lot 29'!$AG$17:$AG$25)=0,'Lot 29'!$E$46,'Lot 29'!$F$46)</f>
        <v>0</v>
      </c>
      <c r="E35" s="317"/>
      <c r="F35" s="313">
        <f>IF(SUM('Lot 29'!$AG$32:$AG$33)=0,SUM('Lot 29'!$E$50),SUM('Lot 29'!$F$50))</f>
        <v>0</v>
      </c>
      <c r="G35" s="314"/>
      <c r="H35" s="309">
        <f>IF('Lot 29'!$AG$17=0,'Lot 29'!$E$42,'Lot 29'!$F$42)</f>
        <v>0</v>
      </c>
      <c r="I35" s="310"/>
      <c r="J35" s="305">
        <f>IF(AND('Lot 29'!$AG$17=0,SUM('Lot 29'!$AG$17:$AG$25)=0,SUM('Lot 29'!$AG$32:$AG$33)=0),'Lot 29'!$E$52,'Lot 29'!$F$52)</f>
        <v>0</v>
      </c>
      <c r="K35" s="306"/>
      <c r="L35" s="307" t="str">
        <f>IF('Lot 29'!$F$53="**Reject**","Yes",IF(AND('Lot 29'!$E$53="**Reject**",SUM('Lot 29'!F73,'Lot 29'!F77)=""),"Yes","No"))</f>
        <v>No</v>
      </c>
      <c r="M35" s="308"/>
      <c r="O35" s="295">
        <f>IF(AND('Lot 29'!$K$41=0,'Lot 29'!$K$45=0),'Lot 29'!$J$48,'Lot 29'!$K$48)</f>
        <v>0</v>
      </c>
      <c r="P35" s="296"/>
      <c r="V35" s="195" t="s">
        <v>125</v>
      </c>
      <c r="X35" s="195"/>
    </row>
    <row r="36" spans="2:24" ht="20.100000000000001" customHeight="1" x14ac:dyDescent="0.25">
      <c r="B36" s="206">
        <v>30</v>
      </c>
      <c r="C36" s="212">
        <f>IF('Lot 30'!$F$45="",'Lot 30'!$E$45,'Lot 30'!$F$45)</f>
        <v>0</v>
      </c>
      <c r="D36" s="316">
        <f>IF(SUM('Lot 30'!$AG$17:$AG$25)=0,'Lot 30'!$E$46,'Lot 30'!$F$46)</f>
        <v>0</v>
      </c>
      <c r="E36" s="317"/>
      <c r="F36" s="313">
        <f>IF(SUM('Lot 30'!$AG$32:$AG$33)=0,SUM('Lot 30'!$E$50),SUM('Lot 30'!$F$50))</f>
        <v>0</v>
      </c>
      <c r="G36" s="314"/>
      <c r="H36" s="309">
        <f>IF('Lot 30'!$AG$17=0,'Lot 30'!$E$42,'Lot 30'!$F$42)</f>
        <v>0</v>
      </c>
      <c r="I36" s="310"/>
      <c r="J36" s="305">
        <f>IF(AND('Lot 30'!$AG$17=0,SUM('Lot 30'!$AG$17:$AG$25)=0,SUM('Lot 30'!$AG$32:$AG$33)=0),'Lot 30'!$E$52,'Lot 30'!$F$52)</f>
        <v>0</v>
      </c>
      <c r="K36" s="306"/>
      <c r="L36" s="307" t="str">
        <f>IF('Lot 30'!$F$53="**Reject**","Yes",IF(AND('Lot 30'!$E$53="**Reject**",SUM('Lot 30'!F74,'Lot 30'!F78)=""),"Yes","No"))</f>
        <v>No</v>
      </c>
      <c r="M36" s="308"/>
      <c r="O36" s="295">
        <f>IF(AND('Lot 30'!$K$41=0,'Lot 30'!$K$45=0),'Lot 30'!$J$48,'Lot 30'!$K$48)</f>
        <v>0</v>
      </c>
      <c r="P36" s="296"/>
      <c r="V36" s="195" t="s">
        <v>125</v>
      </c>
      <c r="X36" s="195"/>
    </row>
    <row r="37" spans="2:24" ht="20.100000000000001" customHeight="1" x14ac:dyDescent="0.25">
      <c r="B37" s="206">
        <v>31</v>
      </c>
      <c r="C37" s="212">
        <f>IF('Lot 31'!$F$45="",'Lot 31'!$E$45,'Lot 31'!$F$45)</f>
        <v>0</v>
      </c>
      <c r="D37" s="316">
        <f>IF(SUM('Lot 31'!$AG$17:$AG$25)=0,'Lot 31'!$E$46,'Lot 31'!$F$46)</f>
        <v>0</v>
      </c>
      <c r="E37" s="317"/>
      <c r="F37" s="313">
        <f>IF(SUM('Lot 31'!$AG$32:$AG$33)=0,SUM('Lot 31'!$E$50),SUM('Lot 31'!$F$50))</f>
        <v>0</v>
      </c>
      <c r="G37" s="314"/>
      <c r="H37" s="311">
        <f>IF('Lot 31'!$AG$17=0,'Lot 31'!$E$42,'Lot 31'!$F$42)</f>
        <v>0</v>
      </c>
      <c r="I37" s="312"/>
      <c r="J37" s="305">
        <f>IF(AND('Lot 31'!$AG$17=0,SUM('Lot 31'!$AG$17:$AG$25)=0,SUM('Lot 31'!$AG$32:$AG$33)=0),'Lot 31'!$E$52,'Lot 31'!$F$52)</f>
        <v>0</v>
      </c>
      <c r="K37" s="306"/>
      <c r="L37" s="307" t="str">
        <f>IF('Lot 31'!$F$53="**Reject**","Yes",IF(AND('Lot 31'!$E$53="**Reject**",SUM('Lot 31'!F75,'Lot 31'!F79)=""),"Yes","No"))</f>
        <v>No</v>
      </c>
      <c r="M37" s="308"/>
      <c r="O37" s="295">
        <f>IF(AND('Lot 31'!$K$41=0,'Lot 31'!$K$45=0),'Lot 31'!$J$48,'Lot 31'!$K$48)</f>
        <v>0</v>
      </c>
      <c r="P37" s="296"/>
      <c r="V37" s="195" t="s">
        <v>125</v>
      </c>
      <c r="X37" s="195"/>
    </row>
    <row r="38" spans="2:24" ht="20.100000000000001" customHeight="1" x14ac:dyDescent="0.25">
      <c r="B38" s="206">
        <v>32</v>
      </c>
      <c r="C38" s="212">
        <f>IF('Lot 32'!$F$45="",'Lot 32'!$E$45,'Lot 32'!$F$45)</f>
        <v>0</v>
      </c>
      <c r="D38" s="316">
        <f>IF(SUM('Lot 32'!$AG$17:$AG$25)=0,'Lot 32'!$E$46,'Lot 32'!$F$46)</f>
        <v>0</v>
      </c>
      <c r="E38" s="317"/>
      <c r="F38" s="313">
        <f>IF(SUM('Lot 32'!$AG$32:$AG$33)=0,SUM('Lot 32'!$E$50),SUM('Lot 32'!$F$50))</f>
        <v>0</v>
      </c>
      <c r="G38" s="314"/>
      <c r="H38" s="311">
        <f>IF('Lot 32'!$AG$17=0,'Lot 32'!$E$42,'Lot 32'!$F$42)</f>
        <v>0</v>
      </c>
      <c r="I38" s="312"/>
      <c r="J38" s="305">
        <f>IF(AND('Lot 32'!$AG$17=0,SUM('Lot 32'!$AG$17:$AG$25)=0,SUM('Lot 32'!$AG$32:$AG$33)=0),'Lot 32'!$E$52,'Lot 32'!$F$52)</f>
        <v>0</v>
      </c>
      <c r="K38" s="306"/>
      <c r="L38" s="307" t="str">
        <f>IF('Lot 32'!$F$53="**Reject**","Yes",IF(AND('Lot 32'!$E$53="**Reject**",SUM('Lot 32'!F76,'Lot 32'!F80)=""),"Yes","No"))</f>
        <v>No</v>
      </c>
      <c r="M38" s="308"/>
      <c r="O38" s="295">
        <f>IF(AND('Lot 32'!$K$41=0,'Lot 32'!$K$45=0),'Lot 32'!$J$48,'Lot 32'!$K$48)</f>
        <v>0</v>
      </c>
      <c r="P38" s="296"/>
      <c r="V38" s="195" t="s">
        <v>125</v>
      </c>
      <c r="X38" s="195"/>
    </row>
    <row r="39" spans="2:24" ht="20.100000000000001" customHeight="1" x14ac:dyDescent="0.25">
      <c r="B39" s="206">
        <v>33</v>
      </c>
      <c r="C39" s="212">
        <f>IF('Lot 33'!$F$45="",'Lot 33'!$E$45,'Lot 33'!$F$45)</f>
        <v>0</v>
      </c>
      <c r="D39" s="316">
        <f>IF(SUM('Lot 33'!$AG$17:$AG$25)=0,'Lot 33'!$E$46,'Lot 33'!$F$46)</f>
        <v>0</v>
      </c>
      <c r="E39" s="317"/>
      <c r="F39" s="313">
        <f>IF(SUM('Lot 33'!$AG$32:$AG$33)=0,SUM('Lot 33'!$E$50),SUM('Lot 33'!$F$50))</f>
        <v>0</v>
      </c>
      <c r="G39" s="314"/>
      <c r="H39" s="311">
        <f>IF('Lot 33'!$AG$17=0,'Lot 33'!$E$42,'Lot 33'!$F$42)</f>
        <v>0</v>
      </c>
      <c r="I39" s="312"/>
      <c r="J39" s="305">
        <f>IF(AND('Lot 33'!$AG$17=0,SUM('Lot 33'!$AG$17:$AG$25)=0,SUM('Lot 33'!$AG$32:$AG$33)=0),'Lot 33'!$E$52,'Lot 33'!$F$52)</f>
        <v>0</v>
      </c>
      <c r="K39" s="306"/>
      <c r="L39" s="307" t="str">
        <f>IF('Lot 33'!$F$53="**Reject**","Yes",IF(AND('Lot 33'!$E$53="**Reject**",SUM('Lot 33'!F77,'Lot 33'!F81)=""),"Yes","No"))</f>
        <v>No</v>
      </c>
      <c r="M39" s="308"/>
      <c r="O39" s="295">
        <f>IF(AND('Lot 33'!$K$41=0,'Lot 33'!$K$45=0),'Lot 33'!$J$48,'Lot 33'!$K$48)</f>
        <v>0</v>
      </c>
      <c r="P39" s="296"/>
      <c r="V39" s="195" t="s">
        <v>125</v>
      </c>
      <c r="X39" s="195"/>
    </row>
    <row r="40" spans="2:24" ht="20.100000000000001" customHeight="1" x14ac:dyDescent="0.25">
      <c r="B40" s="206">
        <v>34</v>
      </c>
      <c r="C40" s="212">
        <f>IF('Lot 34'!$F$45="",'Lot 34'!$E$45,'Lot 34'!$F$45)</f>
        <v>0</v>
      </c>
      <c r="D40" s="316">
        <f>IF(SUM('Lot 34'!$AG$17:$AG$25)=0,'Lot 34'!$E$46,'Lot 34'!$F$46)</f>
        <v>0</v>
      </c>
      <c r="E40" s="317"/>
      <c r="F40" s="313">
        <f>IF(SUM('Lot 34'!$AG$32:$AG$33)=0,SUM('Lot 34'!$E$50),SUM('Lot 34'!$F$50))</f>
        <v>0</v>
      </c>
      <c r="G40" s="314"/>
      <c r="H40" s="311">
        <f>IF('Lot 34'!$AG$17=0,'Lot 34'!$E$42,'Lot 34'!$F$42)</f>
        <v>0</v>
      </c>
      <c r="I40" s="312"/>
      <c r="J40" s="305">
        <f>IF(AND('Lot 34'!$AG$17=0,SUM('Lot 34'!$AG$17:$AG$25)=0,SUM('Lot 34'!$AG$32:$AG$33)=0),'Lot 34'!$E$52,'Lot 34'!$F$52)</f>
        <v>0</v>
      </c>
      <c r="K40" s="306"/>
      <c r="L40" s="307" t="str">
        <f>IF('Lot 34'!$F$53="**Reject**","Yes",IF(AND('Lot 34'!$E$53="**Reject**",SUM('Lot 34'!F78,'Lot 34'!F82)=""),"Yes","No"))</f>
        <v>No</v>
      </c>
      <c r="M40" s="308"/>
      <c r="O40" s="295">
        <f>IF(AND('Lot 34'!$K$41=0,'Lot 34'!$K$45=0),'Lot 34'!$J$48,'Lot 34'!$K$48)</f>
        <v>0</v>
      </c>
      <c r="P40" s="296"/>
      <c r="V40" s="195" t="s">
        <v>125</v>
      </c>
      <c r="X40" s="195"/>
    </row>
    <row r="41" spans="2:24" ht="20.25" customHeight="1" x14ac:dyDescent="0.25">
      <c r="B41" s="206">
        <v>35</v>
      </c>
      <c r="C41" s="212">
        <f>IF('Lot 35'!$F$45="",'Lot 35'!$E$45,'Lot 35'!$F$45)</f>
        <v>0</v>
      </c>
      <c r="D41" s="316">
        <f>IF(SUM('Lot 35'!$AG$17:$AG$25)=0,'Lot 35'!$E$46,'Lot 35'!$F$46)</f>
        <v>0</v>
      </c>
      <c r="E41" s="317"/>
      <c r="F41" s="313">
        <f>IF(SUM('Lot 35'!$AG$32:$AG$33)=0,SUM('Lot 35'!$E$50),SUM('Lot 35'!$F$50))</f>
        <v>0</v>
      </c>
      <c r="G41" s="314"/>
      <c r="H41" s="311">
        <f>IF('Lot 35'!$AG$17=0,'Lot 35'!$E$42,'Lot 35'!$F$42)</f>
        <v>0</v>
      </c>
      <c r="I41" s="312"/>
      <c r="J41" s="305">
        <f>IF(AND('Lot 35'!$AG$17=0,SUM('Lot 35'!$AG$17:$AG$25)=0,SUM('Lot 35'!$AG$32:$AG$33)=0),'Lot 35'!$E$52,'Lot 35'!$F$52)</f>
        <v>0</v>
      </c>
      <c r="K41" s="306"/>
      <c r="L41" s="307" t="str">
        <f>IF('Lot 35'!$F$53="**Reject**","Yes",IF(AND('Lot 35'!$E$53="**Reject**",SUM('Lot 35'!F79,'Lot 35'!F83)=""),"Yes","No"))</f>
        <v>No</v>
      </c>
      <c r="M41" s="308"/>
      <c r="O41" s="295">
        <f>IF(AND('Lot 35'!$K$41=0,'Lot 35'!$K$45=0),'Lot 35'!$J$48,'Lot 35'!$K$48)</f>
        <v>0</v>
      </c>
      <c r="P41" s="296"/>
      <c r="V41" s="195" t="s">
        <v>125</v>
      </c>
      <c r="X41" s="195"/>
    </row>
    <row r="42" spans="2:24" ht="20.100000000000001" customHeight="1" x14ac:dyDescent="0.25">
      <c r="B42" s="206">
        <v>36</v>
      </c>
      <c r="C42" s="212">
        <f>IF('Lot 36'!$F$45="",'Lot 36'!$E$45,'Lot 36'!$F$45)</f>
        <v>0</v>
      </c>
      <c r="D42" s="316">
        <f>IF(SUM('Lot 36'!$AG$17:$AG$25)=0,'Lot 36'!$E$46,'Lot 36'!$F$46)</f>
        <v>0</v>
      </c>
      <c r="E42" s="317"/>
      <c r="F42" s="313">
        <f>IF(SUM('Lot 36'!$AG$32:$AG$33)=0,SUM('Lot 36'!$E$50),SUM('Lot 36'!$F$50))</f>
        <v>0</v>
      </c>
      <c r="G42" s="314"/>
      <c r="H42" s="311">
        <f>IF('Lot 36'!$AG$17=0,'Lot 36'!$E$42,'Lot 36'!$F$42)</f>
        <v>0</v>
      </c>
      <c r="I42" s="312"/>
      <c r="J42" s="305">
        <f>IF(AND('Lot 36'!$AG$17=0,SUM('Lot 36'!$AG$17:$AG$25)=0,SUM('Lot 36'!$AG$32:$AG$33)=0),'Lot 36'!$E$52,'Lot 36'!$F$52)</f>
        <v>0</v>
      </c>
      <c r="K42" s="306"/>
      <c r="L42" s="307" t="str">
        <f>IF('Lot 36'!$F$53="**Reject**","Yes",IF(AND('Lot 36'!$E$53="**Reject**",SUM('Lot 36'!F80,'Lot 36'!F84)=""),"Yes","No"))</f>
        <v>No</v>
      </c>
      <c r="M42" s="308"/>
      <c r="O42" s="295">
        <f>IF(AND('Lot 36'!$K$41=0,'Lot 36'!$K$45=0),'Lot 36'!$J$48,'Lot 36'!$K$48)</f>
        <v>0</v>
      </c>
      <c r="P42" s="296"/>
      <c r="V42" s="195" t="s">
        <v>125</v>
      </c>
      <c r="X42" s="195"/>
    </row>
    <row r="43" spans="2:24" ht="20.100000000000001" customHeight="1" x14ac:dyDescent="0.25">
      <c r="B43" s="206">
        <v>37</v>
      </c>
      <c r="C43" s="212">
        <f>IF('Lot 37'!$F$45="",'Lot 37'!$E$45,'Lot 37'!$F$45)</f>
        <v>0</v>
      </c>
      <c r="D43" s="316">
        <f>IF(SUM('Lot 37'!$AG$17:$AG$25)=0,'Lot 37'!$E$46,'Lot 37'!$F$46)</f>
        <v>0</v>
      </c>
      <c r="E43" s="317"/>
      <c r="F43" s="313">
        <f>IF(SUM('Lot 37'!$AG$32:$AG$33)=0,SUM('Lot 37'!$E$50),SUM('Lot 37'!$F$50))</f>
        <v>0</v>
      </c>
      <c r="G43" s="314"/>
      <c r="H43" s="311">
        <f>IF('Lot 37'!$AG$17=0,'Lot 37'!$E$42,'Lot 37'!$F$42)</f>
        <v>0</v>
      </c>
      <c r="I43" s="312"/>
      <c r="J43" s="305">
        <f>IF(AND('Lot 37'!$AG$17=0,SUM('Lot 37'!$AG$17:$AG$25)=0,SUM('Lot 37'!$AG$32:$AG$33)=0),'Lot 37'!$E$52,'Lot 37'!$F$52)</f>
        <v>0</v>
      </c>
      <c r="K43" s="306"/>
      <c r="L43" s="307" t="str">
        <f>IF('Lot 37'!$F$53="**Reject**","Yes",IF(AND('Lot 37'!$E$53="**Reject**",SUM('Lot 37'!F81,'Lot 37'!F85)=""),"Yes","No"))</f>
        <v>No</v>
      </c>
      <c r="M43" s="308"/>
      <c r="O43" s="295">
        <f>IF(AND('Lot 37'!$K$41=0,'Lot 37'!$K$45=0),'Lot 37'!$J$48,'Lot 37'!$K$48)</f>
        <v>0</v>
      </c>
      <c r="P43" s="296"/>
      <c r="V43" s="195" t="s">
        <v>125</v>
      </c>
      <c r="X43" s="195"/>
    </row>
    <row r="44" spans="2:24" ht="20.100000000000001" customHeight="1" x14ac:dyDescent="0.25">
      <c r="B44" s="206">
        <v>38</v>
      </c>
      <c r="C44" s="212">
        <f>IF('Lot 38'!$F$45="",'Lot 38'!$E$45,'Lot 38'!$F$45)</f>
        <v>0</v>
      </c>
      <c r="D44" s="316">
        <f>IF(SUM('Lot 38'!$AG$17:$AG$25)=0,'Lot 38'!$E$46,'Lot 38'!$F$46)</f>
        <v>0</v>
      </c>
      <c r="E44" s="317"/>
      <c r="F44" s="313">
        <f>IF(SUM('Lot 38'!$AG$32:$AG$33)=0,SUM('Lot 38'!$E$50),SUM('Lot 38'!$F$50))</f>
        <v>0</v>
      </c>
      <c r="G44" s="314"/>
      <c r="H44" s="311">
        <f>IF('Lot 38'!$AG$17=0,'Lot 38'!$E$42,'Lot 38'!$F$42)</f>
        <v>0</v>
      </c>
      <c r="I44" s="312"/>
      <c r="J44" s="305">
        <f>IF(AND('Lot 38'!$AG$17=0,SUM('Lot 38'!$AG$17:$AG$25)=0,SUM('Lot 38'!$AG$32:$AG$33)=0),'Lot 38'!$E$52,'Lot 38'!$F$52)</f>
        <v>0</v>
      </c>
      <c r="K44" s="306"/>
      <c r="L44" s="307" t="str">
        <f>IF('Lot 38'!$F$53="**Reject**","Yes",IF(AND('Lot 38'!$E$53="**Reject**",SUM('Lot 38'!F82,'Lot 38'!F86)=""),"Yes","No"))</f>
        <v>No</v>
      </c>
      <c r="M44" s="308"/>
      <c r="O44" s="295">
        <f>IF(AND('Lot 38'!$K$41=0,'Lot 38'!$K$45=0),'Lot 38'!$J$48,'Lot 38'!$K$48)</f>
        <v>0</v>
      </c>
      <c r="P44" s="296"/>
      <c r="V44" s="195" t="s">
        <v>125</v>
      </c>
      <c r="X44" s="195"/>
    </row>
    <row r="45" spans="2:24" ht="20.100000000000001" customHeight="1" x14ac:dyDescent="0.25">
      <c r="B45" s="206">
        <v>39</v>
      </c>
      <c r="C45" s="212">
        <f>IF('Lot 39'!$F$45="",'Lot 39'!$E$45,'Lot 39'!$F$45)</f>
        <v>0</v>
      </c>
      <c r="D45" s="316">
        <f>IF(SUM('Lot 39'!$AG$17:$AG$25)=0,'Lot 39'!$E$46,'Lot 39'!$F$46)</f>
        <v>0</v>
      </c>
      <c r="E45" s="317"/>
      <c r="F45" s="313">
        <f>IF(SUM('Lot 39'!$AG$32:$AG$33)=0,SUM('Lot 39'!$E$50),SUM('Lot 39'!$F$50))</f>
        <v>0</v>
      </c>
      <c r="G45" s="314"/>
      <c r="H45" s="311">
        <f>IF('Lot 39'!$AG$17=0,'Lot 39'!$E$42,'Lot 39'!$F$42)</f>
        <v>0</v>
      </c>
      <c r="I45" s="312"/>
      <c r="J45" s="305">
        <f>IF(AND('Lot 39'!$AG$17=0,SUM('Lot 39'!$AG$17:$AG$25)=0,SUM('Lot 39'!$AG$32:$AG$33)=0),'Lot 39'!$E$52,'Lot 39'!$F$52)</f>
        <v>0</v>
      </c>
      <c r="K45" s="306"/>
      <c r="L45" s="307" t="str">
        <f>IF('Lot 39'!$F$53="**Reject**","Yes",IF(AND('Lot 39'!$E$53="**Reject**",SUM('Lot 39'!F83,'Lot 39'!F87)=""),"Yes","No"))</f>
        <v>No</v>
      </c>
      <c r="M45" s="308"/>
      <c r="O45" s="295">
        <f>IF(AND('Lot 39'!$K$41=0,'Lot 39'!$K$45=0),'Lot 39'!$J$48,'Lot 39'!$K$48)</f>
        <v>0</v>
      </c>
      <c r="P45" s="296"/>
    </row>
    <row r="46" spans="2:24" ht="20.100000000000001" customHeight="1" thickBot="1" x14ac:dyDescent="0.3">
      <c r="B46" s="209">
        <v>40</v>
      </c>
      <c r="C46" s="241">
        <f>IF('Lot 40'!$F$45="",'Lot 40'!$E$45,'Lot 40'!$F$45)</f>
        <v>0</v>
      </c>
      <c r="D46" s="316">
        <f>IF(SUM('Lot 40'!$AG$17:$AG$25)=0,'Lot 40'!$E$46,'Lot 40'!$F$46)</f>
        <v>0</v>
      </c>
      <c r="E46" s="317"/>
      <c r="F46" s="313">
        <f>IF(SUM('Lot 40'!$AG$32:$AG$33)=0,SUM('Lot 40'!$E$50),SUM('Lot 40'!$F$50))</f>
        <v>0</v>
      </c>
      <c r="G46" s="314"/>
      <c r="H46" s="315">
        <f>IF('Lot 40'!$AG$17=0,'Lot 40'!$E$42,'Lot 40'!$F$42)</f>
        <v>0</v>
      </c>
      <c r="I46" s="315"/>
      <c r="J46" s="305">
        <f>IF(AND('Lot 40'!$AG$17=0,SUM('Lot 40'!$AG$17:$AG$25)=0,SUM('Lot 40'!$AG$32:$AG$33)=0),'Lot 40'!$E$52,'Lot 40'!$F$52)</f>
        <v>0</v>
      </c>
      <c r="K46" s="306"/>
      <c r="L46" s="307" t="str">
        <f>IF('Lot 40'!$F$53="**Reject**","Yes",IF(AND('Lot 40'!$E$53="**Reject**",SUM('Lot 40'!F84,'Lot 40'!F88)=""),"Yes","No"))</f>
        <v>No</v>
      </c>
      <c r="M46" s="308"/>
      <c r="O46" s="295">
        <f>IF(AND('Lot 40'!$K$41=0,'Lot 40'!$K$45=0),'Lot 40'!$J$48,'Lot 40'!$K$48)</f>
        <v>0</v>
      </c>
      <c r="P46" s="296"/>
    </row>
    <row r="47" spans="2:24" ht="20.100000000000001" customHeight="1" thickTop="1" thickBot="1" x14ac:dyDescent="0.3">
      <c r="B47" s="208" t="s">
        <v>132</v>
      </c>
      <c r="C47" s="242">
        <f>SUM(C7:C46)</f>
        <v>0</v>
      </c>
      <c r="D47" s="301">
        <f>SUM(D7:E46)</f>
        <v>0</v>
      </c>
      <c r="E47" s="302"/>
      <c r="F47" s="301">
        <f t="shared" ref="F47" si="0">SUM(F7:G46)</f>
        <v>0</v>
      </c>
      <c r="G47" s="302"/>
      <c r="H47" s="301">
        <f t="shared" ref="H47" si="1">SUM(H7:I46)</f>
        <v>0</v>
      </c>
      <c r="I47" s="302"/>
      <c r="J47" s="301">
        <f t="shared" ref="J47" si="2">SUM(J7:K46)</f>
        <v>0</v>
      </c>
      <c r="K47" s="302"/>
      <c r="L47" s="303">
        <f>COUNTIF(L7:M46,"Yes")</f>
        <v>0</v>
      </c>
      <c r="M47" s="304"/>
      <c r="O47" s="299">
        <f>SUM(O7:P46)</f>
        <v>0</v>
      </c>
      <c r="P47" s="300"/>
    </row>
  </sheetData>
  <customSheetViews>
    <customSheetView guid="{28022854-E754-4F82-A4DE-EBFB509B9664}" scale="80" topLeftCell="A4">
      <selection activeCell="I53" sqref="I53"/>
      <pageMargins left="0.7" right="0.7" top="0.75" bottom="0.75" header="0.3" footer="0.3"/>
      <pageSetup orientation="portrait" horizontalDpi="1200" verticalDpi="1200" r:id="rId1"/>
    </customSheetView>
    <customSheetView guid="{94DF1FDC-7D0A-443B-A582-02D4D32F7BA9}" scale="80">
      <selection activeCell="L8" sqref="L8:M8"/>
      <pageMargins left="0.7" right="0.7" top="0.75" bottom="0.75" header="0.3" footer="0.3"/>
      <pageSetup orientation="portrait" horizontalDpi="1200" verticalDpi="1200" r:id="rId2"/>
    </customSheetView>
  </customSheetViews>
  <mergeCells count="259">
    <mergeCell ref="L30:M30"/>
    <mergeCell ref="L31:M31"/>
    <mergeCell ref="B2:M2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D21:E21"/>
    <mergeCell ref="F25:G25"/>
    <mergeCell ref="F26:G26"/>
    <mergeCell ref="H32:I32"/>
    <mergeCell ref="F32:G32"/>
    <mergeCell ref="D6:E6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F31:G31"/>
    <mergeCell ref="D19:E19"/>
    <mergeCell ref="D20:E20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27:E27"/>
    <mergeCell ref="F16:G16"/>
    <mergeCell ref="F17:G17"/>
    <mergeCell ref="F18:G18"/>
    <mergeCell ref="D16:E16"/>
    <mergeCell ref="D17:E17"/>
    <mergeCell ref="D18:E18"/>
    <mergeCell ref="D7:E7"/>
    <mergeCell ref="D8:E8"/>
    <mergeCell ref="D9:E9"/>
    <mergeCell ref="D10:E10"/>
    <mergeCell ref="D11:E11"/>
    <mergeCell ref="D13:E13"/>
    <mergeCell ref="D12:E12"/>
    <mergeCell ref="D14:E14"/>
    <mergeCell ref="D15:E15"/>
    <mergeCell ref="H12:I12"/>
    <mergeCell ref="H13:I13"/>
    <mergeCell ref="F13:G13"/>
    <mergeCell ref="F7:G7"/>
    <mergeCell ref="F8:G8"/>
    <mergeCell ref="F9:G9"/>
    <mergeCell ref="F10:G10"/>
    <mergeCell ref="F11:G11"/>
    <mergeCell ref="F12:G12"/>
    <mergeCell ref="B5:M5"/>
    <mergeCell ref="L6:M6"/>
    <mergeCell ref="L7:M7"/>
    <mergeCell ref="L8:M8"/>
    <mergeCell ref="L9:M9"/>
    <mergeCell ref="L10:M10"/>
    <mergeCell ref="L11:M11"/>
    <mergeCell ref="J13:K13"/>
    <mergeCell ref="J14:K14"/>
    <mergeCell ref="J6:K6"/>
    <mergeCell ref="J7:K7"/>
    <mergeCell ref="J8:K8"/>
    <mergeCell ref="J9:K9"/>
    <mergeCell ref="J10:K10"/>
    <mergeCell ref="J11:K11"/>
    <mergeCell ref="J12:K12"/>
    <mergeCell ref="F6:G6"/>
    <mergeCell ref="H6:I6"/>
    <mergeCell ref="H7:I7"/>
    <mergeCell ref="H8:I8"/>
    <mergeCell ref="F14:G14"/>
    <mergeCell ref="H9:I9"/>
    <mergeCell ref="H10:I10"/>
    <mergeCell ref="H11:I11"/>
    <mergeCell ref="D41:E41"/>
    <mergeCell ref="D42:E42"/>
    <mergeCell ref="D43:E43"/>
    <mergeCell ref="D44:E44"/>
    <mergeCell ref="D45:E45"/>
    <mergeCell ref="D46:E46"/>
    <mergeCell ref="J15:K15"/>
    <mergeCell ref="J16:K16"/>
    <mergeCell ref="J17:K17"/>
    <mergeCell ref="J18:K18"/>
    <mergeCell ref="J19:K19"/>
    <mergeCell ref="J20:K20"/>
    <mergeCell ref="J21:K21"/>
    <mergeCell ref="J31:K3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F15:G15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F43:G43"/>
    <mergeCell ref="F44:G44"/>
    <mergeCell ref="F41:G41"/>
    <mergeCell ref="J41:K41"/>
    <mergeCell ref="J42:K42"/>
    <mergeCell ref="J43:K43"/>
    <mergeCell ref="J44:K44"/>
    <mergeCell ref="F45:G45"/>
    <mergeCell ref="F46:G46"/>
    <mergeCell ref="H41:I41"/>
    <mergeCell ref="H42:I42"/>
    <mergeCell ref="H43:I43"/>
    <mergeCell ref="H44:I44"/>
    <mergeCell ref="H45:I45"/>
    <mergeCell ref="H46:I46"/>
    <mergeCell ref="F42:G42"/>
    <mergeCell ref="H33:I33"/>
    <mergeCell ref="H34:I34"/>
    <mergeCell ref="H35:I35"/>
    <mergeCell ref="H36:I36"/>
    <mergeCell ref="H37:I37"/>
    <mergeCell ref="H38:I38"/>
    <mergeCell ref="H39:I39"/>
    <mergeCell ref="H40:I40"/>
    <mergeCell ref="F33:G33"/>
    <mergeCell ref="F34:G34"/>
    <mergeCell ref="F35:G35"/>
    <mergeCell ref="F36:G36"/>
    <mergeCell ref="F37:G37"/>
    <mergeCell ref="F38:G38"/>
    <mergeCell ref="F39:G39"/>
    <mergeCell ref="F40:G40"/>
    <mergeCell ref="L46:M46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O11:P11"/>
    <mergeCell ref="O12:P12"/>
    <mergeCell ref="O13:P13"/>
    <mergeCell ref="D47:E47"/>
    <mergeCell ref="F47:G47"/>
    <mergeCell ref="H47:I47"/>
    <mergeCell ref="J47:K47"/>
    <mergeCell ref="L47:M47"/>
    <mergeCell ref="J45:K45"/>
    <mergeCell ref="J46:K46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O47:P47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6:P46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R5:S6"/>
    <mergeCell ref="R9:S10"/>
    <mergeCell ref="R11:S11"/>
    <mergeCell ref="R7:S7"/>
    <mergeCell ref="O41:P41"/>
    <mergeCell ref="O42:P42"/>
    <mergeCell ref="O43:P43"/>
    <mergeCell ref="O44:P44"/>
    <mergeCell ref="O45:P45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5:P5"/>
    <mergeCell ref="O6:P6"/>
    <mergeCell ref="O7:P7"/>
    <mergeCell ref="O8:P8"/>
    <mergeCell ref="O9:P9"/>
    <mergeCell ref="O10:P10"/>
  </mergeCells>
  <conditionalFormatting sqref="L7:M46">
    <cfRule type="cellIs" dxfId="1" priority="2" operator="equal">
      <formula>"Yes"</formula>
    </cfRule>
  </conditionalFormatting>
  <conditionalFormatting sqref="L47:M47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18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19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20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21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22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23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24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25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26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27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T116"/>
  <sheetViews>
    <sheetView topLeftCell="A25" zoomScale="80" zoomScaleNormal="80" workbookViewId="0">
      <selection activeCell="L67" sqref="L6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04"/>
      <c r="G4" s="267" t="s">
        <v>24</v>
      </c>
      <c r="H4" s="269"/>
      <c r="I4" s="104"/>
      <c r="J4" s="343" t="s">
        <v>56</v>
      </c>
      <c r="K4" s="344"/>
      <c r="L4" s="104"/>
      <c r="M4" s="385" t="s">
        <v>74</v>
      </c>
      <c r="N4" s="386"/>
      <c r="O4" s="104"/>
      <c r="P4" s="183" t="s">
        <v>4</v>
      </c>
      <c r="Q4" s="178">
        <v>1</v>
      </c>
      <c r="R4" s="125"/>
      <c r="S4" s="104"/>
      <c r="T4" s="50"/>
      <c r="U4" s="267" t="s">
        <v>24</v>
      </c>
      <c r="V4" s="269"/>
      <c r="W4" s="98"/>
      <c r="X4" s="343" t="s">
        <v>56</v>
      </c>
      <c r="Y4" s="344"/>
      <c r="Z4" s="105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04"/>
      <c r="G5" s="55" t="s">
        <v>23</v>
      </c>
      <c r="H5" s="158"/>
      <c r="I5" s="104"/>
      <c r="J5" s="55" t="s">
        <v>5</v>
      </c>
      <c r="K5" s="57">
        <f>IFERROR('Input Sheet'!C13+((O17-'Input Sheet'!C14)/100)*'Input Sheet'!C15,0)</f>
        <v>0</v>
      </c>
      <c r="L5" s="104"/>
      <c r="M5" s="55" t="s">
        <v>65</v>
      </c>
      <c r="N5" s="58">
        <f>IF('Input Sheet'!C16=0,0,('Input Sheet'!C16+((O17-'Input Sheet'!C14)/100)*'Input Sheet'!C15))</f>
        <v>0</v>
      </c>
      <c r="O5" s="104"/>
      <c r="R5" s="125"/>
      <c r="S5" s="104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05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04"/>
      <c r="G6" s="55" t="s">
        <v>23</v>
      </c>
      <c r="H6" s="158"/>
      <c r="I6" s="104"/>
      <c r="J6" s="55" t="s">
        <v>33</v>
      </c>
      <c r="K6" s="218"/>
      <c r="L6" s="104"/>
      <c r="M6" s="56" t="s">
        <v>57</v>
      </c>
      <c r="N6" s="59"/>
      <c r="O6" s="104"/>
      <c r="P6" s="104"/>
      <c r="Q6" s="104"/>
      <c r="R6" s="125"/>
      <c r="S6" s="104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05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04"/>
      <c r="G7" s="56" t="s">
        <v>23</v>
      </c>
      <c r="H7" s="194"/>
      <c r="I7" s="104"/>
      <c r="J7" s="217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04"/>
      <c r="M7" s="104"/>
      <c r="N7" s="104"/>
      <c r="O7" s="104"/>
      <c r="P7" s="104"/>
      <c r="Q7" s="104"/>
      <c r="R7" s="125"/>
      <c r="S7" s="104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05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04"/>
      <c r="G8" s="103"/>
      <c r="I8" s="104"/>
      <c r="J8" s="1"/>
      <c r="K8" s="164"/>
      <c r="L8" s="164"/>
      <c r="M8" s="164"/>
      <c r="N8" s="164"/>
      <c r="O8" s="104"/>
      <c r="P8" s="104"/>
      <c r="Q8" s="104"/>
      <c r="R8" s="125"/>
      <c r="S8" s="104"/>
      <c r="T8" s="50"/>
      <c r="U8" s="98"/>
      <c r="V8" s="98"/>
      <c r="W8" s="141"/>
      <c r="Z8" s="105"/>
      <c r="AA8" s="143"/>
      <c r="AB8" s="144"/>
      <c r="AC8" s="144"/>
      <c r="AD8" s="144"/>
      <c r="AE8" s="144"/>
      <c r="AF8" s="144"/>
      <c r="AG8" s="144"/>
      <c r="AH8" s="144"/>
      <c r="AI8" s="105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04"/>
      <c r="G9" s="103"/>
      <c r="H9" s="103"/>
      <c r="I9" s="104"/>
      <c r="J9" s="267" t="s">
        <v>63</v>
      </c>
      <c r="K9" s="268"/>
      <c r="L9" s="268"/>
      <c r="M9" s="268"/>
      <c r="N9" s="269"/>
      <c r="O9" s="104"/>
      <c r="P9" s="104"/>
      <c r="Q9" s="104"/>
      <c r="R9" s="125"/>
      <c r="S9" s="104"/>
      <c r="T9" s="50"/>
      <c r="U9" s="98"/>
      <c r="V9" s="98"/>
      <c r="W9" s="141"/>
      <c r="X9" s="105"/>
      <c r="Y9" s="105"/>
      <c r="Z9" s="105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04"/>
      <c r="G10" s="105"/>
      <c r="H10" s="105"/>
      <c r="I10" s="104"/>
      <c r="J10" s="345"/>
      <c r="K10" s="346"/>
      <c r="L10" s="346"/>
      <c r="M10" s="346"/>
      <c r="N10" s="347"/>
      <c r="O10" s="104"/>
      <c r="P10" s="104"/>
      <c r="Q10" s="104"/>
      <c r="R10" s="125"/>
      <c r="S10" s="104"/>
      <c r="T10" s="50"/>
      <c r="U10" s="105"/>
      <c r="V10" s="105"/>
      <c r="W10" s="141"/>
      <c r="X10" s="105"/>
      <c r="Y10" s="105"/>
      <c r="Z10" s="105"/>
      <c r="AA10" s="240" t="s">
        <v>67</v>
      </c>
      <c r="AB10" s="225" t="s">
        <v>68</v>
      </c>
      <c r="AC10" s="225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04"/>
      <c r="G11" s="105"/>
      <c r="H11" s="105"/>
      <c r="I11" s="104"/>
      <c r="J11" s="348"/>
      <c r="K11" s="349"/>
      <c r="L11" s="349"/>
      <c r="M11" s="349"/>
      <c r="N11" s="350"/>
      <c r="O11" s="104"/>
      <c r="P11" s="104"/>
      <c r="Q11" s="104"/>
      <c r="R11" s="125"/>
      <c r="S11" s="104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04"/>
      <c r="G12" s="105"/>
      <c r="H12" s="105"/>
      <c r="I12" s="104"/>
      <c r="J12" s="104"/>
      <c r="K12" s="104"/>
      <c r="L12" s="104"/>
      <c r="M12" s="104"/>
      <c r="N12" s="104"/>
      <c r="O12" s="104"/>
      <c r="P12" s="104"/>
      <c r="Q12" s="104"/>
      <c r="R12" s="125"/>
      <c r="S12" s="104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04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4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4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17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8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4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5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5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8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26" t="str">
        <f t="shared" ref="E31:N31" si="0">E15</f>
        <v>#</v>
      </c>
      <c r="F31" s="226" t="str">
        <f t="shared" si="0"/>
        <v>#</v>
      </c>
      <c r="G31" s="226" t="str">
        <f t="shared" si="0"/>
        <v>#</v>
      </c>
      <c r="H31" s="226" t="str">
        <f t="shared" si="0"/>
        <v>#</v>
      </c>
      <c r="I31" s="226" t="str">
        <f t="shared" si="0"/>
        <v>#</v>
      </c>
      <c r="J31" s="226" t="str">
        <f t="shared" si="0"/>
        <v>#</v>
      </c>
      <c r="K31" s="226" t="str">
        <f t="shared" si="0"/>
        <v>#</v>
      </c>
      <c r="L31" s="226" t="str">
        <f t="shared" si="0"/>
        <v>#</v>
      </c>
      <c r="M31" s="226" t="str">
        <f t="shared" si="0"/>
        <v>#</v>
      </c>
      <c r="N31" s="226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26" t="str">
        <f t="shared" ref="W31:AF31" si="1">W16</f>
        <v>#</v>
      </c>
      <c r="X31" s="226" t="str">
        <f t="shared" si="1"/>
        <v>#</v>
      </c>
      <c r="Y31" s="226" t="str">
        <f t="shared" si="1"/>
        <v>#</v>
      </c>
      <c r="Z31" s="226" t="str">
        <f t="shared" si="1"/>
        <v>#</v>
      </c>
      <c r="AA31" s="226" t="str">
        <f t="shared" si="1"/>
        <v>#</v>
      </c>
      <c r="AB31" s="226" t="str">
        <f t="shared" si="1"/>
        <v>#</v>
      </c>
      <c r="AC31" s="226" t="str">
        <f t="shared" si="1"/>
        <v>#</v>
      </c>
      <c r="AD31" s="226" t="str">
        <f t="shared" si="1"/>
        <v>#</v>
      </c>
      <c r="AE31" s="226" t="str">
        <f t="shared" si="1"/>
        <v>#</v>
      </c>
      <c r="AF31" s="226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250"/>
      <c r="D35" s="250"/>
      <c r="E35" s="251"/>
      <c r="F35" s="251"/>
      <c r="G35" s="251"/>
      <c r="H35" s="251"/>
      <c r="I35" s="251"/>
      <c r="J35" s="251"/>
      <c r="K35" s="251"/>
      <c r="L35" s="251"/>
      <c r="M35" s="257"/>
      <c r="N35" s="257"/>
      <c r="O35" s="257"/>
      <c r="P35" s="257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31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01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01" t="s">
        <v>140</v>
      </c>
      <c r="D108" s="202" t="s">
        <v>142</v>
      </c>
    </row>
    <row r="109" spans="3:4" x14ac:dyDescent="0.25">
      <c r="C109" s="201" t="s">
        <v>141</v>
      </c>
      <c r="D109" s="202" t="s">
        <v>142</v>
      </c>
    </row>
    <row r="110" spans="3:4" x14ac:dyDescent="0.25">
      <c r="C110" s="201"/>
      <c r="D110" s="202"/>
    </row>
    <row r="111" spans="3:4" x14ac:dyDescent="0.25">
      <c r="C111" s="201"/>
      <c r="D111" s="202"/>
    </row>
    <row r="112" spans="3:4" x14ac:dyDescent="0.25">
      <c r="C112" s="201"/>
      <c r="D112" s="202"/>
    </row>
    <row r="113" spans="3:4" x14ac:dyDescent="0.25">
      <c r="C113" s="201"/>
      <c r="D113" s="202"/>
    </row>
    <row r="114" spans="3:4" x14ac:dyDescent="0.25">
      <c r="C114" s="201"/>
      <c r="D114" s="202"/>
    </row>
    <row r="115" spans="3:4" x14ac:dyDescent="0.25">
      <c r="C115" s="201"/>
      <c r="D115" s="202"/>
    </row>
    <row r="116" spans="3:4" x14ac:dyDescent="0.25">
      <c r="C116" s="201"/>
      <c r="D116" s="202"/>
    </row>
  </sheetData>
  <customSheetViews>
    <customSheetView guid="{28022854-E754-4F82-A4DE-EBFB509B9664}" scale="60" topLeftCell="A25">
      <selection activeCell="H58" sqref="H58"/>
      <pageMargins left="0.7" right="0.7" top="0.75" bottom="0.75" header="0.3" footer="0.3"/>
      <pageSetup orientation="portrait" horizontalDpi="1200" verticalDpi="1200" r:id="rId1"/>
    </customSheetView>
    <customSheetView guid="{94DF1FDC-7D0A-443B-A582-02D4D32F7BA9}" scale="80">
      <selection activeCell="V5" sqref="V5"/>
      <pageMargins left="0.7" right="0.7" top="0.75" bottom="0.75" header="0.3" footer="0.3"/>
      <pageSetup orientation="portrait" horizontalDpi="1200" verticalDpi="1200" r:id="rId2"/>
    </customSheetView>
  </customSheetViews>
  <mergeCells count="104">
    <mergeCell ref="AG30:AG31"/>
    <mergeCell ref="AH30:AH31"/>
    <mergeCell ref="U33:V33"/>
    <mergeCell ref="T2:AJ2"/>
    <mergeCell ref="AD11:AI11"/>
    <mergeCell ref="AD12:AI12"/>
    <mergeCell ref="U11:Y11"/>
    <mergeCell ref="U12:Y12"/>
    <mergeCell ref="U4:V4"/>
    <mergeCell ref="X4:Y4"/>
    <mergeCell ref="AA4:AB4"/>
    <mergeCell ref="AD10:AI10"/>
    <mergeCell ref="AG14:AG16"/>
    <mergeCell ref="AH14:AH16"/>
    <mergeCell ref="AI14:AI16"/>
    <mergeCell ref="U14:V16"/>
    <mergeCell ref="W14:AF15"/>
    <mergeCell ref="AG26:AI28"/>
    <mergeCell ref="U28:V28"/>
    <mergeCell ref="U25:V25"/>
    <mergeCell ref="U26:V26"/>
    <mergeCell ref="U27:V27"/>
    <mergeCell ref="U32:V32"/>
    <mergeCell ref="U24:V24"/>
    <mergeCell ref="U17:V17"/>
    <mergeCell ref="U18:V18"/>
    <mergeCell ref="U19:V19"/>
    <mergeCell ref="U20:V20"/>
    <mergeCell ref="U21:V21"/>
    <mergeCell ref="U22:V22"/>
    <mergeCell ref="U23:V23"/>
    <mergeCell ref="U30:V31"/>
    <mergeCell ref="W30:AF30"/>
    <mergeCell ref="U34:V34"/>
    <mergeCell ref="C2:Q2"/>
    <mergeCell ref="G4:H4"/>
    <mergeCell ref="C4:E4"/>
    <mergeCell ref="M4:N4"/>
    <mergeCell ref="C5:D5"/>
    <mergeCell ref="C17:D17"/>
    <mergeCell ref="C26:D26"/>
    <mergeCell ref="C23:D23"/>
    <mergeCell ref="C24:D24"/>
    <mergeCell ref="C25:D25"/>
    <mergeCell ref="E14:N14"/>
    <mergeCell ref="C14:D15"/>
    <mergeCell ref="C18:D18"/>
    <mergeCell ref="C11:D11"/>
    <mergeCell ref="C6:D6"/>
    <mergeCell ref="C20:D20"/>
    <mergeCell ref="C21:D21"/>
    <mergeCell ref="C7:D7"/>
    <mergeCell ref="C8:D8"/>
    <mergeCell ref="C9:D9"/>
    <mergeCell ref="C10:D10"/>
    <mergeCell ref="C19:D19"/>
    <mergeCell ref="C22:D22"/>
    <mergeCell ref="J4:K4"/>
    <mergeCell ref="C42:D42"/>
    <mergeCell ref="J10:N10"/>
    <mergeCell ref="J11:N11"/>
    <mergeCell ref="J9:N9"/>
    <mergeCell ref="O26:Q28"/>
    <mergeCell ref="C28:D28"/>
    <mergeCell ref="C30:D31"/>
    <mergeCell ref="E30:N30"/>
    <mergeCell ref="O30:O31"/>
    <mergeCell ref="P30:P31"/>
    <mergeCell ref="C33:D33"/>
    <mergeCell ref="C38:F38"/>
    <mergeCell ref="H38:K38"/>
    <mergeCell ref="C27:D27"/>
    <mergeCell ref="C32:D32"/>
    <mergeCell ref="C40:D40"/>
    <mergeCell ref="C41:D41"/>
    <mergeCell ref="C16:D16"/>
    <mergeCell ref="O14:O16"/>
    <mergeCell ref="P14:P16"/>
    <mergeCell ref="Q14:Q16"/>
    <mergeCell ref="C34:D34"/>
    <mergeCell ref="C47:F47"/>
    <mergeCell ref="H47:K47"/>
    <mergeCell ref="H48:I48"/>
    <mergeCell ref="C51:F51"/>
    <mergeCell ref="C52:D52"/>
    <mergeCell ref="C53:D53"/>
    <mergeCell ref="C54:F54"/>
    <mergeCell ref="E55:F55"/>
    <mergeCell ref="H39:I39"/>
    <mergeCell ref="H40:I40"/>
    <mergeCell ref="H41:I41"/>
    <mergeCell ref="H42:I42"/>
    <mergeCell ref="C43:F43"/>
    <mergeCell ref="H43:K43"/>
    <mergeCell ref="H44:I44"/>
    <mergeCell ref="H45:I45"/>
    <mergeCell ref="H46:I46"/>
    <mergeCell ref="C44:D44"/>
    <mergeCell ref="C55:D55"/>
    <mergeCell ref="C50:D50"/>
    <mergeCell ref="C45:D45"/>
    <mergeCell ref="C46:D46"/>
    <mergeCell ref="C48:D48"/>
    <mergeCell ref="C49:D49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3"/>
  <ignoredErrors>
    <ignoredError sqref="E6:E11" unlockedFormula="1"/>
  </ignoredErrors>
  <legacy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28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29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30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31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32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33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34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35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36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37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22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2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31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38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39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20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40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19.5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22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3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31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disablePrompts="1"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A25" zoomScale="80" zoomScaleNormal="80" workbookViewId="0">
      <selection activeCell="I55" sqref="I55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4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31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topLeftCell="J17"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5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6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16"/>
  <sheetViews>
    <sheetView zoomScale="80" zoomScaleNormal="80" workbookViewId="0">
      <selection activeCell="R7" sqref="R7:S7"/>
    </sheetView>
  </sheetViews>
  <sheetFormatPr defaultRowHeight="15" x14ac:dyDescent="0.25"/>
  <cols>
    <col min="2" max="2" width="5.5703125" customWidth="1"/>
    <col min="3" max="17" width="14.7109375" customWidth="1"/>
    <col min="18" max="18" width="5.5703125" customWidth="1"/>
    <col min="19" max="19" width="14.5703125" customWidth="1"/>
    <col min="20" max="20" width="5.5703125" customWidth="1"/>
    <col min="21" max="35" width="14.7109375" customWidth="1"/>
    <col min="36" max="36" width="5.5703125" customWidth="1"/>
  </cols>
  <sheetData>
    <row r="1" spans="2:46" ht="15.75" thickBot="1" x14ac:dyDescent="0.3">
      <c r="T1" s="116"/>
    </row>
    <row r="2" spans="2:46" ht="19.5" thickBot="1" x14ac:dyDescent="0.3">
      <c r="B2" s="135"/>
      <c r="C2" s="384" t="s">
        <v>55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136"/>
      <c r="S2" s="137"/>
      <c r="T2" s="403" t="s">
        <v>50</v>
      </c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5"/>
    </row>
    <row r="3" spans="2:46" ht="15.75" thickBot="1" x14ac:dyDescent="0.3">
      <c r="B3" s="12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4"/>
      <c r="S3" s="106"/>
      <c r="T3" s="50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46"/>
    </row>
    <row r="4" spans="2:46" ht="20.100000000000001" customHeight="1" thickBot="1" x14ac:dyDescent="0.3">
      <c r="B4" s="123"/>
      <c r="C4" s="267" t="s">
        <v>77</v>
      </c>
      <c r="D4" s="268"/>
      <c r="E4" s="269"/>
      <c r="F4" s="162"/>
      <c r="G4" s="267" t="s">
        <v>24</v>
      </c>
      <c r="H4" s="269"/>
      <c r="I4" s="162"/>
      <c r="J4" s="343" t="s">
        <v>56</v>
      </c>
      <c r="K4" s="344"/>
      <c r="L4" s="162"/>
      <c r="M4" s="385" t="s">
        <v>74</v>
      </c>
      <c r="N4" s="386"/>
      <c r="O4" s="162"/>
      <c r="P4" s="183" t="s">
        <v>4</v>
      </c>
      <c r="Q4" s="178">
        <v>7</v>
      </c>
      <c r="R4" s="125"/>
      <c r="S4" s="162"/>
      <c r="T4" s="50"/>
      <c r="U4" s="267" t="s">
        <v>24</v>
      </c>
      <c r="V4" s="269"/>
      <c r="W4" s="98"/>
      <c r="X4" s="343" t="s">
        <v>56</v>
      </c>
      <c r="Y4" s="344"/>
      <c r="Z4" s="163"/>
      <c r="AA4" s="413" t="s">
        <v>74</v>
      </c>
      <c r="AB4" s="414"/>
      <c r="AJ4" s="146"/>
    </row>
    <row r="5" spans="2:46" ht="20.100000000000001" customHeight="1" thickBot="1" x14ac:dyDescent="0.3">
      <c r="B5" s="123"/>
      <c r="C5" s="373" t="s">
        <v>75</v>
      </c>
      <c r="D5" s="374"/>
      <c r="E5" s="62" t="str">
        <f>IF(OR(AND('Input Sheet'!J4&lt;=Q4,'Input Sheet'!K4&gt;Q4),'Input Sheet'!K4=""),'Input Sheet'!J3,IF(OR(AND('Input Sheet'!K4&lt;=Q4,'Input Sheet'!L4&gt;Q4),'Input Sheet'!L4=""),'Input Sheet'!K3,IF(OR(AND('Input Sheet'!L4&lt;=Q4,'Input Sheet'!M4&gt;Q4),'Input Sheet'!M4=""),'Input Sheet'!L3,IF(OR(AND('Input Sheet'!M4&lt;=Q4,'Input Sheet'!N4&gt;Q4),'Input Sheet'!N4=""),'Input Sheet'!M3,IF(OR(AND('Input Sheet'!N4&lt;=Q4,'Input Sheet'!O4&gt;Q4),'Input Sheet'!O4=""),'Input Sheet'!N3,IF(OR(AND('Input Sheet'!O4&lt;=Q4,'Input Sheet'!P4&gt;Q4),'Input Sheet'!P4=""),'Input Sheet'!O3,IF(OR(AND('Input Sheet'!P4&lt;=Q4,'Input Sheet'!Q4&gt;Q4),'Input Sheet'!Q4=""),'Input Sheet'!P3,IF(OR(AND('Input Sheet'!Q4&lt;=Q4,'Input Sheet'!R4&gt;Q4),'Input Sheet'!R4=""),'Input Sheet'!Q3,IF(OR(AND('Input Sheet'!R4&lt;=Q4,'Input Sheet'!S4&gt;Q4),'Input Sheet'!S4=""),'Input Sheet'!R3,'Input Sheet'!S3)))))))))</f>
        <v>Mix Design</v>
      </c>
      <c r="F5" s="162"/>
      <c r="G5" s="55" t="s">
        <v>23</v>
      </c>
      <c r="H5" s="158"/>
      <c r="I5" s="162"/>
      <c r="J5" s="55" t="s">
        <v>5</v>
      </c>
      <c r="K5" s="57">
        <f>IFERROR('Input Sheet'!C13+((O17-'Input Sheet'!C14)/100)*'Input Sheet'!C15,0)</f>
        <v>0</v>
      </c>
      <c r="L5" s="162"/>
      <c r="M5" s="55" t="s">
        <v>65</v>
      </c>
      <c r="N5" s="58">
        <f>IF('Input Sheet'!C16=0,0,('Input Sheet'!C16+((O17-'Input Sheet'!C14)/100)*'Input Sheet'!C15))</f>
        <v>0</v>
      </c>
      <c r="O5" s="162"/>
      <c r="R5" s="125"/>
      <c r="S5" s="162"/>
      <c r="T5" s="50"/>
      <c r="U5" s="55" t="s">
        <v>23</v>
      </c>
      <c r="V5" s="159"/>
      <c r="W5" s="107"/>
      <c r="X5" s="220" t="s">
        <v>5</v>
      </c>
      <c r="Y5" s="221">
        <f>IFERROR(IF(SUM(W17:AF26)=0,0,('Input Sheet'!C13+(((IF(SUM(W17:AF17)=0,O17,AG17))-'Input Sheet'!C14)/100)*'Input Sheet'!C15)),0)</f>
        <v>0</v>
      </c>
      <c r="Z5" s="163"/>
      <c r="AA5" s="160" t="s">
        <v>65</v>
      </c>
      <c r="AB5" s="161">
        <f>IF(N6=0,0,(IF(SUM(W17:AF26)=0,0,('Input Sheet'!C16+(((IF(AG17=0,O17,AG17))-'Input Sheet'!C14)/100)*'Input Sheet'!C15))))</f>
        <v>0</v>
      </c>
      <c r="AJ5" s="146"/>
    </row>
    <row r="6" spans="2:46" ht="20.100000000000001" customHeight="1" thickBot="1" x14ac:dyDescent="0.3">
      <c r="B6" s="123"/>
      <c r="C6" s="373" t="s">
        <v>126</v>
      </c>
      <c r="D6" s="374"/>
      <c r="E6" s="216">
        <f>IF($E$5="","",INDEX('Input Sheet'!J5:S5,MATCH($E$5,'Input Sheet'!$J$3:$S$3,0)))</f>
        <v>0</v>
      </c>
      <c r="F6" s="162"/>
      <c r="G6" s="55" t="s">
        <v>23</v>
      </c>
      <c r="H6" s="158"/>
      <c r="I6" s="162"/>
      <c r="J6" s="55" t="s">
        <v>33</v>
      </c>
      <c r="K6" s="218"/>
      <c r="L6" s="162"/>
      <c r="M6" s="56" t="s">
        <v>57</v>
      </c>
      <c r="N6" s="59"/>
      <c r="O6" s="162"/>
      <c r="P6" s="162"/>
      <c r="Q6" s="162"/>
      <c r="R6" s="125"/>
      <c r="S6" s="162"/>
      <c r="T6" s="50"/>
      <c r="U6" s="55" t="s">
        <v>23</v>
      </c>
      <c r="V6" s="159"/>
      <c r="W6" s="145"/>
      <c r="X6" s="222" t="s">
        <v>33</v>
      </c>
      <c r="Y6" s="223">
        <f>K6</f>
        <v>0</v>
      </c>
      <c r="Z6" s="163"/>
      <c r="AJ6" s="146"/>
    </row>
    <row r="7" spans="2:46" ht="20.100000000000001" customHeight="1" thickBot="1" x14ac:dyDescent="0.3">
      <c r="B7" s="123"/>
      <c r="C7" s="373" t="s">
        <v>127</v>
      </c>
      <c r="D7" s="374"/>
      <c r="E7" s="200">
        <f>IF($E$5="","",INDEX('Input Sheet'!J6:S6,MATCH($E$5,'Input Sheet'!$J$3:$S$3,0)))</f>
        <v>0</v>
      </c>
      <c r="F7" s="162"/>
      <c r="G7" s="56" t="s">
        <v>23</v>
      </c>
      <c r="H7" s="194"/>
      <c r="I7" s="162"/>
      <c r="J7" s="229" t="s">
        <v>134</v>
      </c>
      <c r="K7" s="224">
        <f>SUM(IF(E33="Reject",E16,0),IF(F33="Reject",F16,0),IF(G33="Reject",G16,0),IF(H33="Reject",H16,0),IF(I33="Reject",I16,0),IF(J33="Reject",J16,0),IF(K33="Reject",K16,0),IF(L33="Reject",L16,0),IF(M33="Reject",M16,0),IF(N33="Reject",N16,0))</f>
        <v>0</v>
      </c>
      <c r="L7" s="162"/>
      <c r="M7" s="162"/>
      <c r="N7" s="162"/>
      <c r="O7" s="162"/>
      <c r="P7" s="162"/>
      <c r="Q7" s="162"/>
      <c r="R7" s="125"/>
      <c r="S7" s="162"/>
      <c r="T7" s="50"/>
      <c r="U7" s="56" t="s">
        <v>23</v>
      </c>
      <c r="V7" s="196"/>
      <c r="W7" s="141"/>
      <c r="X7" s="89" t="s">
        <v>134</v>
      </c>
      <c r="Y7" s="224">
        <f>SUM(IF(W33="Reject",E16,0),IF(X33="Reject",F16,0),IF(Y33="Reject",G16,0),IF(Z33="Reject",H16,0),IF(AA33="Reject",I16,0),IF(AB33="Reject",J16,0),IF(AC33="Reject",K16,0),IF(AD33="Reject",L16,0),IF(AE33="Reject",M16,0),IF(AF33="Reject",N16,0))</f>
        <v>0</v>
      </c>
      <c r="Z7" s="163"/>
      <c r="AJ7" s="146"/>
    </row>
    <row r="8" spans="2:46" ht="39" customHeight="1" thickBot="1" x14ac:dyDescent="0.3">
      <c r="B8" s="123"/>
      <c r="C8" s="401" t="s">
        <v>61</v>
      </c>
      <c r="D8" s="402"/>
      <c r="E8" s="184">
        <f>IF($E$5="","",INDEX('Input Sheet'!J7:S7,MATCH($E$5,'Input Sheet'!$J$3:$S$3,0)))</f>
        <v>0</v>
      </c>
      <c r="F8" s="162"/>
      <c r="G8" s="103"/>
      <c r="I8" s="162"/>
      <c r="J8" s="1"/>
      <c r="K8" s="164"/>
      <c r="L8" s="164"/>
      <c r="M8" s="164"/>
      <c r="N8" s="164"/>
      <c r="O8" s="162"/>
      <c r="P8" s="162"/>
      <c r="Q8" s="162"/>
      <c r="R8" s="125"/>
      <c r="S8" s="162"/>
      <c r="T8" s="50"/>
      <c r="U8" s="98"/>
      <c r="V8" s="98"/>
      <c r="W8" s="141"/>
      <c r="Z8" s="163"/>
      <c r="AA8" s="143"/>
      <c r="AB8" s="144"/>
      <c r="AC8" s="144"/>
      <c r="AD8" s="144"/>
      <c r="AE8" s="144"/>
      <c r="AF8" s="144"/>
      <c r="AG8" s="144"/>
      <c r="AH8" s="144"/>
      <c r="AI8" s="163"/>
      <c r="AJ8" s="146"/>
    </row>
    <row r="9" spans="2:46" ht="20.100000000000001" customHeight="1" thickBot="1" x14ac:dyDescent="0.3">
      <c r="B9" s="123"/>
      <c r="C9" s="373" t="s">
        <v>17</v>
      </c>
      <c r="D9" s="374"/>
      <c r="E9" s="184">
        <f>IF($E$5="","",INDEX('Input Sheet'!J8:S8,MATCH($E$5,'Input Sheet'!$J$3:$S$3,0)))</f>
        <v>0</v>
      </c>
      <c r="F9" s="162"/>
      <c r="G9" s="103"/>
      <c r="H9" s="103"/>
      <c r="I9" s="162"/>
      <c r="J9" s="267" t="s">
        <v>63</v>
      </c>
      <c r="K9" s="268"/>
      <c r="L9" s="268"/>
      <c r="M9" s="268"/>
      <c r="N9" s="269"/>
      <c r="O9" s="162"/>
      <c r="P9" s="162"/>
      <c r="Q9" s="162"/>
      <c r="R9" s="125"/>
      <c r="S9" s="162"/>
      <c r="T9" s="50"/>
      <c r="U9" s="98"/>
      <c r="V9" s="98"/>
      <c r="W9" s="141"/>
      <c r="X9" s="163"/>
      <c r="Y9" s="163"/>
      <c r="Z9" s="163"/>
      <c r="AE9" s="219"/>
      <c r="AF9" s="219"/>
      <c r="AG9" s="219"/>
      <c r="AH9" s="219"/>
      <c r="AI9" s="219"/>
      <c r="AJ9" s="146"/>
    </row>
    <row r="10" spans="2:46" ht="39.950000000000003" customHeight="1" thickBot="1" x14ac:dyDescent="0.3">
      <c r="B10" s="123"/>
      <c r="C10" s="401" t="s">
        <v>32</v>
      </c>
      <c r="D10" s="402"/>
      <c r="E10" s="184">
        <f>IF($E$5="","",INDEX('Input Sheet'!J9:S9,MATCH($E$5,'Input Sheet'!$J$3:$S$3,0)))</f>
        <v>0</v>
      </c>
      <c r="F10" s="162"/>
      <c r="G10" s="163"/>
      <c r="H10" s="163"/>
      <c r="I10" s="162"/>
      <c r="J10" s="345"/>
      <c r="K10" s="346"/>
      <c r="L10" s="346"/>
      <c r="M10" s="346"/>
      <c r="N10" s="347"/>
      <c r="O10" s="162"/>
      <c r="P10" s="162"/>
      <c r="Q10" s="162"/>
      <c r="R10" s="125"/>
      <c r="S10" s="162"/>
      <c r="T10" s="50"/>
      <c r="U10" s="163"/>
      <c r="V10" s="163"/>
      <c r="W10" s="141"/>
      <c r="X10" s="163"/>
      <c r="Y10" s="163"/>
      <c r="Z10" s="163"/>
      <c r="AA10" s="240" t="s">
        <v>67</v>
      </c>
      <c r="AB10" s="232" t="s">
        <v>68</v>
      </c>
      <c r="AC10" s="232" t="s">
        <v>66</v>
      </c>
      <c r="AD10" s="415" t="s">
        <v>63</v>
      </c>
      <c r="AE10" s="415"/>
      <c r="AF10" s="415"/>
      <c r="AG10" s="415"/>
      <c r="AH10" s="415"/>
      <c r="AI10" s="416"/>
      <c r="AJ10" s="146"/>
    </row>
    <row r="11" spans="2:46" ht="20.100000000000001" customHeight="1" thickBot="1" x14ac:dyDescent="0.3">
      <c r="B11" s="123"/>
      <c r="C11" s="399" t="s">
        <v>18</v>
      </c>
      <c r="D11" s="400"/>
      <c r="E11" s="184">
        <f>IF($E$5="","",INDEX('Input Sheet'!J10:S10,MATCH($E$5,'Input Sheet'!$J$3:$S$3,0)))</f>
        <v>0</v>
      </c>
      <c r="F11" s="162"/>
      <c r="G11" s="163"/>
      <c r="H11" s="163"/>
      <c r="I11" s="162"/>
      <c r="J11" s="348"/>
      <c r="K11" s="349"/>
      <c r="L11" s="349"/>
      <c r="M11" s="349"/>
      <c r="N11" s="350"/>
      <c r="O11" s="162"/>
      <c r="P11" s="162"/>
      <c r="Q11" s="162"/>
      <c r="R11" s="125"/>
      <c r="S11" s="162"/>
      <c r="T11" s="50"/>
      <c r="U11" s="267" t="s">
        <v>69</v>
      </c>
      <c r="V11" s="268"/>
      <c r="W11" s="268"/>
      <c r="X11" s="268"/>
      <c r="Y11" s="269"/>
      <c r="Z11" s="98"/>
      <c r="AA11" s="90"/>
      <c r="AB11" s="91"/>
      <c r="AC11" s="91"/>
      <c r="AD11" s="406"/>
      <c r="AE11" s="406"/>
      <c r="AF11" s="406"/>
      <c r="AG11" s="406"/>
      <c r="AH11" s="406"/>
      <c r="AI11" s="407"/>
      <c r="AJ11" s="146"/>
    </row>
    <row r="12" spans="2:46" ht="20.100000000000001" customHeight="1" thickBot="1" x14ac:dyDescent="0.3">
      <c r="B12" s="123"/>
      <c r="C12" s="101"/>
      <c r="D12" s="101"/>
      <c r="E12" s="154"/>
      <c r="F12" s="162"/>
      <c r="G12" s="163"/>
      <c r="H12" s="163"/>
      <c r="I12" s="162"/>
      <c r="J12" s="162"/>
      <c r="K12" s="162"/>
      <c r="L12" s="162"/>
      <c r="M12" s="162"/>
      <c r="N12" s="162"/>
      <c r="O12" s="162"/>
      <c r="P12" s="162"/>
      <c r="Q12" s="162"/>
      <c r="R12" s="125"/>
      <c r="S12" s="162"/>
      <c r="T12" s="50"/>
      <c r="U12" s="410" t="s">
        <v>72</v>
      </c>
      <c r="V12" s="411"/>
      <c r="W12" s="411"/>
      <c r="X12" s="411"/>
      <c r="Y12" s="412"/>
      <c r="Z12" s="155"/>
      <c r="AA12" s="92"/>
      <c r="AB12" s="93"/>
      <c r="AC12" s="93"/>
      <c r="AD12" s="408"/>
      <c r="AE12" s="408"/>
      <c r="AF12" s="408"/>
      <c r="AG12" s="408"/>
      <c r="AH12" s="408"/>
      <c r="AI12" s="409"/>
      <c r="AJ12" s="146"/>
    </row>
    <row r="13" spans="2:46" ht="20.100000000000001" customHeight="1" thickBot="1" x14ac:dyDescent="0.3">
      <c r="B13" s="123"/>
      <c r="C13" s="102"/>
      <c r="D13" s="102"/>
      <c r="E13" s="102"/>
      <c r="F13" s="102"/>
      <c r="G13" s="103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25"/>
      <c r="S13" s="162"/>
      <c r="T13" s="50"/>
      <c r="U13" s="134"/>
      <c r="V13" s="142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46"/>
      <c r="AK13" s="1"/>
      <c r="AM13" s="1"/>
      <c r="AN13" s="1"/>
      <c r="AO13" s="1"/>
      <c r="AP13" s="1"/>
      <c r="AQ13" s="1"/>
      <c r="AR13" s="1"/>
      <c r="AS13" s="1"/>
      <c r="AT13" s="1"/>
    </row>
    <row r="14" spans="2:46" ht="20.100000000000001" customHeight="1" x14ac:dyDescent="0.25">
      <c r="B14" s="123"/>
      <c r="C14" s="395" t="s">
        <v>0</v>
      </c>
      <c r="D14" s="396"/>
      <c r="E14" s="393" t="s">
        <v>44</v>
      </c>
      <c r="F14" s="268"/>
      <c r="G14" s="268"/>
      <c r="H14" s="268"/>
      <c r="I14" s="268"/>
      <c r="J14" s="268"/>
      <c r="K14" s="268"/>
      <c r="L14" s="268"/>
      <c r="M14" s="268"/>
      <c r="N14" s="394"/>
      <c r="O14" s="375" t="s">
        <v>2</v>
      </c>
      <c r="P14" s="378" t="s">
        <v>3</v>
      </c>
      <c r="Q14" s="381" t="s">
        <v>14</v>
      </c>
      <c r="R14" s="126"/>
      <c r="S14" s="119"/>
      <c r="T14" s="50"/>
      <c r="U14" s="395" t="s">
        <v>0</v>
      </c>
      <c r="V14" s="396"/>
      <c r="W14" s="419" t="s">
        <v>44</v>
      </c>
      <c r="X14" s="420"/>
      <c r="Y14" s="420"/>
      <c r="Z14" s="420"/>
      <c r="AA14" s="420"/>
      <c r="AB14" s="420"/>
      <c r="AC14" s="420"/>
      <c r="AD14" s="420"/>
      <c r="AE14" s="420"/>
      <c r="AF14" s="396"/>
      <c r="AG14" s="375" t="s">
        <v>2</v>
      </c>
      <c r="AH14" s="378" t="s">
        <v>3</v>
      </c>
      <c r="AI14" s="381" t="s">
        <v>14</v>
      </c>
      <c r="AJ14" s="146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20.100000000000001" customHeight="1" x14ac:dyDescent="0.25">
      <c r="B15" s="123"/>
      <c r="C15" s="397"/>
      <c r="D15" s="398"/>
      <c r="E15" s="60" t="s">
        <v>12</v>
      </c>
      <c r="F15" s="60" t="s">
        <v>12</v>
      </c>
      <c r="G15" s="60" t="s">
        <v>12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60" t="s">
        <v>12</v>
      </c>
      <c r="O15" s="376"/>
      <c r="P15" s="379"/>
      <c r="Q15" s="382"/>
      <c r="R15" s="126"/>
      <c r="S15" s="119"/>
      <c r="T15" s="50"/>
      <c r="U15" s="417"/>
      <c r="V15" s="418"/>
      <c r="W15" s="421"/>
      <c r="X15" s="422"/>
      <c r="Y15" s="422"/>
      <c r="Z15" s="422"/>
      <c r="AA15" s="422"/>
      <c r="AB15" s="422"/>
      <c r="AC15" s="422"/>
      <c r="AD15" s="422"/>
      <c r="AE15" s="422"/>
      <c r="AF15" s="398"/>
      <c r="AG15" s="376"/>
      <c r="AH15" s="379"/>
      <c r="AI15" s="382"/>
      <c r="AJ15" s="147"/>
      <c r="AK15" s="4"/>
      <c r="AL15" s="1"/>
      <c r="AM15" s="4"/>
      <c r="AN15" s="1"/>
      <c r="AO15" s="1"/>
      <c r="AP15" s="1"/>
      <c r="AQ15" s="1"/>
      <c r="AR15" s="1"/>
      <c r="AS15" s="1"/>
      <c r="AT15" s="1"/>
    </row>
    <row r="16" spans="2:46" ht="20.100000000000001" customHeight="1" x14ac:dyDescent="0.25">
      <c r="B16" s="123"/>
      <c r="C16" s="373" t="s">
        <v>133</v>
      </c>
      <c r="D16" s="3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7"/>
      <c r="P16" s="380"/>
      <c r="Q16" s="383"/>
      <c r="R16" s="126"/>
      <c r="S16" s="119"/>
      <c r="T16" s="50"/>
      <c r="U16" s="397"/>
      <c r="V16" s="398"/>
      <c r="W16" s="94" t="s">
        <v>12</v>
      </c>
      <c r="X16" s="94" t="s">
        <v>12</v>
      </c>
      <c r="Y16" s="94" t="s">
        <v>12</v>
      </c>
      <c r="Z16" s="94" t="s">
        <v>12</v>
      </c>
      <c r="AA16" s="94" t="s">
        <v>12</v>
      </c>
      <c r="AB16" s="94" t="s">
        <v>12</v>
      </c>
      <c r="AC16" s="94" t="s">
        <v>12</v>
      </c>
      <c r="AD16" s="94" t="s">
        <v>12</v>
      </c>
      <c r="AE16" s="94" t="s">
        <v>12</v>
      </c>
      <c r="AF16" s="94" t="s">
        <v>12</v>
      </c>
      <c r="AG16" s="377"/>
      <c r="AH16" s="380"/>
      <c r="AI16" s="383"/>
      <c r="AJ16" s="147"/>
      <c r="AK16" s="4"/>
      <c r="AL16" s="1"/>
      <c r="AM16" s="4"/>
      <c r="AN16" s="1"/>
      <c r="AO16" s="1"/>
      <c r="AP16" s="1"/>
      <c r="AQ16" s="1"/>
      <c r="AR16" s="1"/>
      <c r="AS16" s="1"/>
      <c r="AT16" s="1"/>
    </row>
    <row r="17" spans="2:46" s="3" customFormat="1" ht="20.100000000000001" customHeight="1" x14ac:dyDescent="0.25">
      <c r="B17" s="127"/>
      <c r="C17" s="387" t="s">
        <v>21</v>
      </c>
      <c r="D17" s="38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9" t="e">
        <f>ROUND((AVERAGE(E17:N17)),2)</f>
        <v>#DIV/0!</v>
      </c>
      <c r="P17" s="19">
        <f>IFERROR(ABS(O17-E7),0)</f>
        <v>0</v>
      </c>
      <c r="Q17" s="21">
        <f>IFERROR(IF(O17&gt;E7,IF(P17&lt;=0.3,0,IF(P17&lt;=0.5,(-(300*(P17-0.3)^2)),"Reject")),IF(P17&lt;=0.3,0,IF(P17&lt;=0.5,(-(500*(P17-0.3)^2)),"Reject"))),0)</f>
        <v>0</v>
      </c>
      <c r="R17" s="126"/>
      <c r="S17" s="100"/>
      <c r="T17" s="131"/>
      <c r="U17" s="387" t="s">
        <v>21</v>
      </c>
      <c r="V17" s="38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9">
        <f>IFERROR(ROUND((AVERAGE(W17:AF17)),2),0)</f>
        <v>0</v>
      </c>
      <c r="AH17" s="20">
        <f>IF(COUNTBLANK(W17:AF17)=10,0,ABS(E7-AG17))</f>
        <v>0</v>
      </c>
      <c r="AI17" s="21">
        <f>IFERROR(IF(AG17&gt;E7,IF(AH17&lt;=0.3,0,IF(AH17&lt;=0.5,(-(300*(AH17-0.3)^2)),"Reject")),IF(AH17&lt;=0.3,0,IF(AH17&lt;=0.5,(-(500*(AH17-0.3)^2)),"Reject"))),0)</f>
        <v>0</v>
      </c>
      <c r="AJ17" s="148"/>
      <c r="AK17" s="17"/>
      <c r="AL17" s="4"/>
      <c r="AM17" s="17"/>
      <c r="AN17" s="17"/>
      <c r="AO17" s="17"/>
      <c r="AP17" s="17"/>
      <c r="AQ17" s="17"/>
      <c r="AR17" s="17"/>
      <c r="AS17" s="17"/>
      <c r="AT17" s="5"/>
    </row>
    <row r="18" spans="2:46" s="3" customFormat="1" ht="20.100000000000001" customHeight="1" x14ac:dyDescent="0.25">
      <c r="B18" s="127"/>
      <c r="C18" s="389" t="s">
        <v>15</v>
      </c>
      <c r="D18" s="39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 t="e">
        <f>ROUND((AVERAGE(E18:N18)),2)</f>
        <v>#DIV/0!</v>
      </c>
      <c r="P18" s="20">
        <f>IFERROR(ABS('Input Sheet'!F7-O18),0)</f>
        <v>0</v>
      </c>
      <c r="Q18" s="21">
        <f>IFERROR(IF(P18&lt;=0.7,0,IF(P18&lt;=1.5,(7-(10*P18)),"Reject")),0)</f>
        <v>0</v>
      </c>
      <c r="R18" s="126"/>
      <c r="S18" s="100"/>
      <c r="T18" s="131"/>
      <c r="U18" s="389" t="s">
        <v>15</v>
      </c>
      <c r="V18" s="390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19">
        <f>IFERROR(ROUND((AVERAGE(W18:AF18)),2),0)</f>
        <v>0</v>
      </c>
      <c r="AH18" s="20">
        <f>IF(COUNTBLANK(W18:AF18)=10,0,ABS('Input Sheet'!F7-AG18))</f>
        <v>0</v>
      </c>
      <c r="AI18" s="21">
        <f>IFERROR(IF(AH18&lt;=0.7,0,IF(AH18&lt;=1.5,(7-(10*AH18)),"Reject")),0)</f>
        <v>0</v>
      </c>
      <c r="AJ18" s="148"/>
      <c r="AK18" s="17"/>
      <c r="AL18" s="17"/>
      <c r="AM18" s="17"/>
      <c r="AN18" s="17"/>
      <c r="AO18" s="17"/>
      <c r="AP18" s="17"/>
      <c r="AQ18" s="17"/>
      <c r="AR18" s="17"/>
      <c r="AS18" s="17"/>
      <c r="AT18" s="5"/>
    </row>
    <row r="19" spans="2:46" s="3" customFormat="1" ht="20.25" customHeight="1" x14ac:dyDescent="0.25">
      <c r="B19" s="127"/>
      <c r="C19" s="389" t="s">
        <v>16</v>
      </c>
      <c r="D19" s="39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" t="e">
        <f>ROUND((AVERAGE(E19:N19)),1)</f>
        <v>#DIV/0!</v>
      </c>
      <c r="P19" s="20">
        <f>IFERROR(O19-'Input Sheet'!F8,0)</f>
        <v>0</v>
      </c>
      <c r="Q19" s="21">
        <f>IFERROR(IF(P19&lt;-1,"Reject",IF(P19&lt;0,(6*P19),(IF(P19&lt;=2,0,(IF(P19&lt;=3,(12-(6*P19)),"Reject")))))),0)</f>
        <v>0</v>
      </c>
      <c r="R19" s="128"/>
      <c r="S19" s="100"/>
      <c r="T19" s="131"/>
      <c r="U19" s="389" t="s">
        <v>16</v>
      </c>
      <c r="V19" s="390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">
        <f>IFERROR(ROUND((AVERAGE(W19:AF19)),1),0)</f>
        <v>0</v>
      </c>
      <c r="AH19" s="20">
        <f>IF(COUNTBLANK(W19:AF19)=10,0,(AG19-'Input Sheet'!F8))</f>
        <v>0</v>
      </c>
      <c r="AI19" s="21">
        <f>IFERROR(IF(AH19&lt;-1,"Reject",IF(AH19&lt;0,(6*AH19),(IF(AH19&lt;=2,0,(IF(AH19&lt;=3,(12-(6*AH19)),"Reject")))))),0)</f>
        <v>0</v>
      </c>
      <c r="AJ19" s="149"/>
      <c r="AK19" s="18"/>
      <c r="AL19" s="17"/>
      <c r="AM19" s="18"/>
      <c r="AN19" s="18"/>
      <c r="AO19" s="18"/>
      <c r="AP19" s="18"/>
      <c r="AQ19" s="18"/>
      <c r="AR19" s="18"/>
      <c r="AS19" s="18"/>
      <c r="AT19" s="5"/>
    </row>
    <row r="20" spans="2:46" s="3" customFormat="1" ht="20.100000000000001" customHeight="1" x14ac:dyDescent="0.25">
      <c r="B20" s="127"/>
      <c r="C20" s="389" t="s">
        <v>31</v>
      </c>
      <c r="D20" s="39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 t="e">
        <f>ROUND((AVERAGE(E20:N20)),0)</f>
        <v>#DIV/0!</v>
      </c>
      <c r="P20" s="20">
        <f>IFERROR(O20-0,0)</f>
        <v>0</v>
      </c>
      <c r="Q20" s="22">
        <f>IF(P20&lt;=3,0,K5*-1)</f>
        <v>0</v>
      </c>
      <c r="R20" s="129"/>
      <c r="S20" s="120"/>
      <c r="T20" s="131"/>
      <c r="U20" s="389" t="s">
        <v>31</v>
      </c>
      <c r="V20" s="390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">
        <f>IFERROR(ROUND((AVERAGE(W20:AF20)),0),0)</f>
        <v>0</v>
      </c>
      <c r="AH20" s="20">
        <f>IF(COUNTBLANK(W20:AF20)=10,0,(AG20-0))</f>
        <v>0</v>
      </c>
      <c r="AI20" s="22">
        <f>IF(AH20&lt;=3,0,Y5*-1)</f>
        <v>0</v>
      </c>
      <c r="AJ20" s="149"/>
      <c r="AK20" s="18"/>
      <c r="AL20" s="18"/>
      <c r="AM20" s="18"/>
      <c r="AN20" s="18"/>
      <c r="AO20" s="18"/>
      <c r="AP20" s="18"/>
      <c r="AQ20" s="18"/>
      <c r="AR20" s="18"/>
      <c r="AS20" s="18"/>
      <c r="AT20" s="5"/>
    </row>
    <row r="21" spans="2:46" s="3" customFormat="1" ht="20.100000000000001" customHeight="1" x14ac:dyDescent="0.25">
      <c r="B21" s="127"/>
      <c r="C21" s="389" t="s">
        <v>30</v>
      </c>
      <c r="D21" s="39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 t="e">
        <f>ROUND((AVERAGE(E21:N21)),0)</f>
        <v>#DIV/0!</v>
      </c>
      <c r="P21" s="20">
        <f>IFERROR(O21-0,0)</f>
        <v>0</v>
      </c>
      <c r="Q21" s="22">
        <f>IF(P21&lt;=3,0,IF(P21&lt;=5,45,K5*-1))</f>
        <v>0</v>
      </c>
      <c r="R21" s="129"/>
      <c r="S21" s="120"/>
      <c r="T21" s="131"/>
      <c r="U21" s="389" t="s">
        <v>30</v>
      </c>
      <c r="V21" s="39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">
        <f>IFERROR(ROUND((AVERAGE(W21:AF21)),0),0)</f>
        <v>0</v>
      </c>
      <c r="AH21" s="20">
        <f>IF(COUNTBLANK(W21:AF21)=10,0,(AG21-0))</f>
        <v>0</v>
      </c>
      <c r="AI21" s="22">
        <f>IF(AH21&lt;=3,0,IF(AH21&lt;=5,45,Y5*-1))</f>
        <v>0</v>
      </c>
      <c r="AJ21" s="149"/>
      <c r="AK21" s="18"/>
      <c r="AL21" s="18"/>
      <c r="AM21" s="18"/>
      <c r="AN21" s="18"/>
      <c r="AO21" s="18"/>
      <c r="AP21" s="18"/>
      <c r="AQ21" s="18"/>
      <c r="AR21" s="18"/>
      <c r="AS21" s="18"/>
      <c r="AT21" s="5"/>
    </row>
    <row r="22" spans="2:46" s="3" customFormat="1" ht="50.1" customHeight="1" x14ac:dyDescent="0.25">
      <c r="B22" s="127"/>
      <c r="C22" s="391" t="s">
        <v>54</v>
      </c>
      <c r="D22" s="39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9" t="e">
        <f>ROUND((AVERAGE(E22:N22)),1)</f>
        <v>#DIV/0!</v>
      </c>
      <c r="P22" s="20">
        <f>IFERROR(ABS(E8-O22),0)</f>
        <v>0</v>
      </c>
      <c r="Q22" s="21">
        <f>IFERROR(IF(P22&lt;=5,0,IF(P22&lt;=10,(10-(2*P22)),"Reject")),0)</f>
        <v>0</v>
      </c>
      <c r="R22" s="128"/>
      <c r="S22" s="100"/>
      <c r="T22" s="131"/>
      <c r="U22" s="391" t="s">
        <v>54</v>
      </c>
      <c r="V22" s="39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>
        <f>IFERROR(ROUND((AVERAGE(W22:AF22)),1),0)</f>
        <v>0</v>
      </c>
      <c r="AH22" s="20">
        <f>IF(COUNTBLANK(W22:AF22)=10,0,(ABS(E8-AG22)))</f>
        <v>0</v>
      </c>
      <c r="AI22" s="21">
        <f>IFERROR(IF(AH22&lt;=5,0,IF(AH22&lt;=10,(10-(2*AH22)),"Reject")),0)</f>
        <v>0</v>
      </c>
      <c r="AJ22" s="149"/>
      <c r="AK22" s="18"/>
      <c r="AL22" s="18"/>
      <c r="AM22" s="18"/>
      <c r="AN22" s="18"/>
      <c r="AO22" s="18"/>
      <c r="AP22" s="18"/>
      <c r="AQ22" s="18"/>
      <c r="AR22" s="18"/>
      <c r="AS22" s="18"/>
      <c r="AT22" s="5"/>
    </row>
    <row r="23" spans="2:46" s="3" customFormat="1" ht="20.100000000000001" customHeight="1" x14ac:dyDescent="0.25">
      <c r="B23" s="127"/>
      <c r="C23" s="389" t="s">
        <v>17</v>
      </c>
      <c r="D23" s="39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 t="e">
        <f>ROUND((AVERAGE(E23:N23)),1)</f>
        <v>#DIV/0!</v>
      </c>
      <c r="P23" s="20">
        <f>IFERROR(ABS(E9-O23),0)</f>
        <v>0</v>
      </c>
      <c r="Q23" s="21">
        <f>IFERROR(IF(P23&lt;=5,0,IF(P23&lt;=10,(10-(2*P23)),"Reject")),0)</f>
        <v>0</v>
      </c>
      <c r="R23" s="128"/>
      <c r="S23" s="100"/>
      <c r="T23" s="131"/>
      <c r="U23" s="389" t="s">
        <v>17</v>
      </c>
      <c r="V23" s="390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>
        <f>IFERROR(ROUND((AVERAGE(W23:AF23)),1),0)</f>
        <v>0</v>
      </c>
      <c r="AH23" s="20">
        <f>IF(COUNTBLANK(W23:AF23)=10,0,(ABS(E9-AG23)))</f>
        <v>0</v>
      </c>
      <c r="AI23" s="21">
        <f>IFERROR(IF(AH23&lt;=5,0,IF(AH23&lt;=10,(10-(2*AH23)),"Reject")),0)</f>
        <v>0</v>
      </c>
      <c r="AJ23" s="149"/>
      <c r="AK23" s="18"/>
      <c r="AL23" s="18"/>
      <c r="AM23" s="18"/>
      <c r="AN23" s="18"/>
      <c r="AO23" s="18"/>
      <c r="AP23" s="18"/>
      <c r="AQ23" s="18"/>
      <c r="AR23" s="18"/>
      <c r="AS23" s="18"/>
      <c r="AT23" s="5"/>
    </row>
    <row r="24" spans="2:46" s="3" customFormat="1" ht="50.1" customHeight="1" x14ac:dyDescent="0.25">
      <c r="B24" s="127"/>
      <c r="C24" s="391" t="s">
        <v>25</v>
      </c>
      <c r="D24" s="3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 t="e">
        <f>ROUND((AVERAGE(E24:N24)),1)</f>
        <v>#DIV/0!</v>
      </c>
      <c r="P24" s="20">
        <f>IFERROR(ABS(E10-O24),0)</f>
        <v>0</v>
      </c>
      <c r="Q24" s="21">
        <f>IFERROR(IF(P24&lt;=4,0,IF(P24&lt;=8,(10-(2.5*P24)),"Reject")),0)</f>
        <v>0</v>
      </c>
      <c r="R24" s="128"/>
      <c r="S24" s="100"/>
      <c r="T24" s="131"/>
      <c r="U24" s="391" t="s">
        <v>25</v>
      </c>
      <c r="V24" s="39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>
        <f>IFERROR(ROUND((AVERAGE(W24:AF24)),1),0)</f>
        <v>0</v>
      </c>
      <c r="AH24" s="20">
        <f>IF(COUNTBLANK(W24:AF24)=10,0,(ABS(E10-AG24)))</f>
        <v>0</v>
      </c>
      <c r="AI24" s="21">
        <f>IFERROR(IF(AH24&lt;=4,0,IF(AH24&lt;=8,(10-(2.5*AH24)),"Reject")),0)</f>
        <v>0</v>
      </c>
      <c r="AJ24" s="149"/>
      <c r="AK24" s="18"/>
      <c r="AL24" s="18"/>
      <c r="AM24" s="18"/>
      <c r="AN24" s="18"/>
      <c r="AO24" s="18"/>
      <c r="AP24" s="18"/>
      <c r="AQ24" s="18"/>
      <c r="AR24" s="18"/>
      <c r="AS24" s="18"/>
      <c r="AT24" s="5"/>
    </row>
    <row r="25" spans="2:46" s="3" customFormat="1" ht="20.100000000000001" customHeight="1" x14ac:dyDescent="0.25">
      <c r="B25" s="127"/>
      <c r="C25" s="389" t="s">
        <v>18</v>
      </c>
      <c r="D25" s="39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9" t="e">
        <f>ROUND((AVERAGE(E25:N25)),1)</f>
        <v>#DIV/0!</v>
      </c>
      <c r="P25" s="20">
        <f>IFERROR(ABS(E11-O25),0)</f>
        <v>0</v>
      </c>
      <c r="Q25" s="21">
        <f>IFERROR(IF(P25&lt;=0.5,0,IF(P25&lt;=1.5,(-7.5*(P25-0.5)^1.3),"Reject")),0)</f>
        <v>0</v>
      </c>
      <c r="R25" s="128"/>
      <c r="S25" s="100"/>
      <c r="T25" s="131"/>
      <c r="U25" s="389" t="s">
        <v>18</v>
      </c>
      <c r="V25" s="39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19">
        <f>IFERROR(ROUND((AVERAGE(W25:AF25)),1),0)</f>
        <v>0</v>
      </c>
      <c r="AH25" s="20">
        <f>IF(COUNTBLANK(W25:AF25)=10,0,(ABS(E11-AG25)))</f>
        <v>0</v>
      </c>
      <c r="AI25" s="21">
        <f>IFERROR(IF(AH25&lt;=0.5,0,IF(AH25&lt;=1.5,(-7.5*(AH25-0.5)^1.3),"Reject")),0)</f>
        <v>0</v>
      </c>
      <c r="AJ25" s="149"/>
      <c r="AK25" s="18"/>
      <c r="AL25" s="18"/>
      <c r="AM25" s="18"/>
      <c r="AN25" s="18"/>
      <c r="AO25" s="18"/>
      <c r="AP25" s="18"/>
      <c r="AQ25" s="18"/>
      <c r="AR25" s="18"/>
      <c r="AS25" s="18"/>
      <c r="AT25" s="5"/>
    </row>
    <row r="26" spans="2:46" s="3" customFormat="1" ht="20.100000000000001" customHeight="1" x14ac:dyDescent="0.25">
      <c r="B26" s="127"/>
      <c r="C26" s="387" t="s">
        <v>52</v>
      </c>
      <c r="D26" s="38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51" t="str">
        <f>IFERROR(IF((SUM(Q22:Q25)&gt;15),"**Reject, pay adjustments for gradation are in excess of 15**",""),"")</f>
        <v/>
      </c>
      <c r="P26" s="352"/>
      <c r="Q26" s="353"/>
      <c r="R26" s="130"/>
      <c r="S26" s="121"/>
      <c r="T26" s="131"/>
      <c r="U26" s="387" t="s">
        <v>52</v>
      </c>
      <c r="V26" s="38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51" t="str">
        <f>IFERROR(IF(((SUM(AI22:AI25))/-Y5)&gt;0.15,"**Reject, pay adjustments for gradation are in excess of 15%**",""),"")</f>
        <v/>
      </c>
      <c r="AH26" s="352"/>
      <c r="AI26" s="353"/>
      <c r="AJ26" s="150"/>
      <c r="AK26" s="14"/>
      <c r="AL26" s="18"/>
      <c r="AM26" s="14"/>
      <c r="AN26" s="14"/>
      <c r="AO26" s="14"/>
      <c r="AP26" s="14"/>
      <c r="AQ26" s="14"/>
      <c r="AR26" s="14"/>
      <c r="AS26" s="14"/>
      <c r="AT26" s="5"/>
    </row>
    <row r="27" spans="2:46" s="3" customFormat="1" ht="20.100000000000001" customHeight="1" x14ac:dyDescent="0.25">
      <c r="B27" s="127"/>
      <c r="C27" s="371" t="s">
        <v>40</v>
      </c>
      <c r="D27" s="372"/>
      <c r="E27" s="185"/>
      <c r="F27" s="185"/>
      <c r="G27" s="185"/>
      <c r="H27" s="185"/>
      <c r="I27" s="185"/>
      <c r="J27" s="186"/>
      <c r="K27" s="186"/>
      <c r="L27" s="186"/>
      <c r="M27" s="186"/>
      <c r="N27" s="186"/>
      <c r="O27" s="354"/>
      <c r="P27" s="355"/>
      <c r="Q27" s="356"/>
      <c r="R27" s="130"/>
      <c r="S27" s="121"/>
      <c r="T27" s="131"/>
      <c r="U27" s="369" t="s">
        <v>40</v>
      </c>
      <c r="V27" s="370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354"/>
      <c r="AH27" s="355"/>
      <c r="AI27" s="356"/>
      <c r="AJ27" s="151"/>
      <c r="AK27" s="15"/>
      <c r="AL27" s="14"/>
      <c r="AM27" s="15"/>
      <c r="AN27" s="15"/>
      <c r="AO27" s="15"/>
      <c r="AP27" s="15"/>
      <c r="AQ27" s="15"/>
      <c r="AR27" s="15"/>
      <c r="AS27" s="15"/>
      <c r="AT27" s="5"/>
    </row>
    <row r="28" spans="2:46" s="3" customFormat="1" ht="20.100000000000001" customHeight="1" thickBot="1" x14ac:dyDescent="0.3">
      <c r="B28" s="127"/>
      <c r="C28" s="360" t="s">
        <v>121</v>
      </c>
      <c r="D28" s="36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57"/>
      <c r="P28" s="358"/>
      <c r="Q28" s="359"/>
      <c r="R28" s="130"/>
      <c r="S28" s="121"/>
      <c r="T28" s="131"/>
      <c r="U28" s="360" t="s">
        <v>121</v>
      </c>
      <c r="V28" s="36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57"/>
      <c r="AH28" s="358"/>
      <c r="AI28" s="359"/>
      <c r="AJ28" s="151"/>
      <c r="AK28" s="15"/>
      <c r="AL28" s="14"/>
      <c r="AM28" s="15"/>
      <c r="AN28" s="15"/>
      <c r="AO28" s="15"/>
      <c r="AP28" s="15"/>
      <c r="AQ28" s="15"/>
      <c r="AR28" s="15"/>
      <c r="AS28" s="15"/>
      <c r="AT28" s="5"/>
    </row>
    <row r="29" spans="2:46" s="13" customFormat="1" ht="20.100000000000001" customHeight="1" thickBot="1" x14ac:dyDescent="0.3">
      <c r="B29" s="131"/>
      <c r="C29" s="98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  <c r="Q29" s="100"/>
      <c r="R29" s="128"/>
      <c r="S29" s="100"/>
      <c r="T29" s="131"/>
      <c r="U29" s="9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9"/>
      <c r="AJ29" s="151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6" s="13" customFormat="1" ht="20.100000000000001" customHeight="1" x14ac:dyDescent="0.25">
      <c r="B30" s="131"/>
      <c r="C30" s="343" t="s">
        <v>0</v>
      </c>
      <c r="D30" s="362"/>
      <c r="E30" s="365" t="s">
        <v>43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 t="s">
        <v>2</v>
      </c>
      <c r="P30" s="367" t="s">
        <v>14</v>
      </c>
      <c r="R30" s="132"/>
      <c r="S30" s="122"/>
      <c r="T30" s="131"/>
      <c r="U30" s="343" t="s">
        <v>0</v>
      </c>
      <c r="V30" s="362"/>
      <c r="W30" s="365" t="s">
        <v>43</v>
      </c>
      <c r="X30" s="365"/>
      <c r="Y30" s="365"/>
      <c r="Z30" s="365"/>
      <c r="AA30" s="365"/>
      <c r="AB30" s="365"/>
      <c r="AC30" s="365"/>
      <c r="AD30" s="365"/>
      <c r="AE30" s="365"/>
      <c r="AF30" s="365"/>
      <c r="AG30" s="365" t="s">
        <v>2</v>
      </c>
      <c r="AH30" s="367" t="s">
        <v>14</v>
      </c>
      <c r="AJ30" s="151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6" s="13" customFormat="1" ht="20.100000000000001" customHeight="1" x14ac:dyDescent="0.25">
      <c r="B31" s="131"/>
      <c r="C31" s="363"/>
      <c r="D31" s="364"/>
      <c r="E31" s="230" t="str">
        <f t="shared" ref="E31:N31" si="0">E15</f>
        <v>#</v>
      </c>
      <c r="F31" s="230" t="str">
        <f t="shared" si="0"/>
        <v>#</v>
      </c>
      <c r="G31" s="230" t="str">
        <f t="shared" si="0"/>
        <v>#</v>
      </c>
      <c r="H31" s="230" t="str">
        <f t="shared" si="0"/>
        <v>#</v>
      </c>
      <c r="I31" s="230" t="str">
        <f t="shared" si="0"/>
        <v>#</v>
      </c>
      <c r="J31" s="230" t="str">
        <f t="shared" si="0"/>
        <v>#</v>
      </c>
      <c r="K31" s="230" t="str">
        <f t="shared" si="0"/>
        <v>#</v>
      </c>
      <c r="L31" s="230" t="str">
        <f t="shared" si="0"/>
        <v>#</v>
      </c>
      <c r="M31" s="230" t="str">
        <f t="shared" si="0"/>
        <v>#</v>
      </c>
      <c r="N31" s="230" t="str">
        <f t="shared" si="0"/>
        <v>#</v>
      </c>
      <c r="O31" s="366"/>
      <c r="P31" s="368"/>
      <c r="R31" s="132"/>
      <c r="S31" s="122"/>
      <c r="T31" s="131"/>
      <c r="U31" s="363"/>
      <c r="V31" s="364"/>
      <c r="W31" s="230" t="str">
        <f t="shared" ref="W31:AF31" si="1">W16</f>
        <v>#</v>
      </c>
      <c r="X31" s="230" t="str">
        <f t="shared" si="1"/>
        <v>#</v>
      </c>
      <c r="Y31" s="230" t="str">
        <f t="shared" si="1"/>
        <v>#</v>
      </c>
      <c r="Z31" s="230" t="str">
        <f t="shared" si="1"/>
        <v>#</v>
      </c>
      <c r="AA31" s="230" t="str">
        <f t="shared" si="1"/>
        <v>#</v>
      </c>
      <c r="AB31" s="230" t="str">
        <f t="shared" si="1"/>
        <v>#</v>
      </c>
      <c r="AC31" s="230" t="str">
        <f t="shared" si="1"/>
        <v>#</v>
      </c>
      <c r="AD31" s="230" t="str">
        <f t="shared" si="1"/>
        <v>#</v>
      </c>
      <c r="AE31" s="230" t="str">
        <f t="shared" si="1"/>
        <v>#</v>
      </c>
      <c r="AF31" s="230" t="str">
        <f t="shared" si="1"/>
        <v>#</v>
      </c>
      <c r="AG31" s="366"/>
      <c r="AH31" s="368"/>
      <c r="AJ31" s="151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6" s="13" customFormat="1" ht="20.100000000000001" customHeight="1" x14ac:dyDescent="0.25">
      <c r="B32" s="131"/>
      <c r="C32" s="369" t="s">
        <v>52</v>
      </c>
      <c r="D32" s="370"/>
      <c r="E32" s="24" t="str">
        <f t="shared" ref="E32:N32" si="2">IF(E26="","",E26)</f>
        <v/>
      </c>
      <c r="F32" s="24" t="str">
        <f t="shared" si="2"/>
        <v/>
      </c>
      <c r="G32" s="24" t="str">
        <f t="shared" si="2"/>
        <v/>
      </c>
      <c r="H32" s="24" t="str">
        <f t="shared" si="2"/>
        <v/>
      </c>
      <c r="I32" s="24" t="str">
        <f t="shared" si="2"/>
        <v/>
      </c>
      <c r="J32" s="24" t="str">
        <f t="shared" si="2"/>
        <v/>
      </c>
      <c r="K32" s="24" t="str">
        <f t="shared" si="2"/>
        <v/>
      </c>
      <c r="L32" s="24" t="str">
        <f t="shared" si="2"/>
        <v/>
      </c>
      <c r="M32" s="24" t="str">
        <f t="shared" si="2"/>
        <v/>
      </c>
      <c r="N32" s="24" t="str">
        <f t="shared" si="2"/>
        <v/>
      </c>
      <c r="O32" s="24" t="e">
        <f>AVERAGE(E32:N32)</f>
        <v>#DIV/0!</v>
      </c>
      <c r="P32" s="61"/>
      <c r="R32" s="128"/>
      <c r="S32" s="100"/>
      <c r="T32" s="131"/>
      <c r="U32" s="369" t="s">
        <v>52</v>
      </c>
      <c r="V32" s="370"/>
      <c r="W32" s="24" t="str">
        <f t="shared" ref="W32:AF32" si="3">IFERROR(IF(AND(W27&lt;&gt;"",W26=""),(E26),IF(AND(W26&lt;&gt;"",W27=""),(W26),IF(AND(W26&lt;&gt;"",W27&lt;&gt;""),(W26),""))),"")</f>
        <v/>
      </c>
      <c r="X32" s="24" t="str">
        <f t="shared" si="3"/>
        <v/>
      </c>
      <c r="Y32" s="24" t="str">
        <f t="shared" si="3"/>
        <v/>
      </c>
      <c r="Z32" s="24" t="str">
        <f t="shared" si="3"/>
        <v/>
      </c>
      <c r="AA32" s="24" t="str">
        <f t="shared" si="3"/>
        <v/>
      </c>
      <c r="AB32" s="24" t="str">
        <f t="shared" si="3"/>
        <v/>
      </c>
      <c r="AC32" s="24" t="str">
        <f t="shared" si="3"/>
        <v/>
      </c>
      <c r="AD32" s="24" t="str">
        <f t="shared" si="3"/>
        <v/>
      </c>
      <c r="AE32" s="24" t="str">
        <f t="shared" si="3"/>
        <v/>
      </c>
      <c r="AF32" s="24" t="str">
        <f t="shared" si="3"/>
        <v/>
      </c>
      <c r="AG32" s="24">
        <f>IFERROR(AVERAGE(W32:AF32),0)</f>
        <v>0</v>
      </c>
      <c r="AH32" s="61"/>
      <c r="AJ32" s="151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6" s="3" customFormat="1" ht="20.100000000000001" customHeight="1" x14ac:dyDescent="0.25">
      <c r="B33" s="127"/>
      <c r="C33" s="369" t="s">
        <v>22</v>
      </c>
      <c r="D33" s="370"/>
      <c r="E33" s="237" t="str">
        <f t="shared" ref="E33:N33" si="4">IFERROR(IF((AVERAGE(E27:E28)/(E26*997)*100)&lt;88,"Reject",AVERAGE(E27:E28)),"")</f>
        <v/>
      </c>
      <c r="F33" s="237" t="str">
        <f t="shared" si="4"/>
        <v/>
      </c>
      <c r="G33" s="237" t="str">
        <f t="shared" si="4"/>
        <v/>
      </c>
      <c r="H33" s="237" t="str">
        <f t="shared" si="4"/>
        <v/>
      </c>
      <c r="I33" s="237" t="str">
        <f t="shared" si="4"/>
        <v/>
      </c>
      <c r="J33" s="237" t="str">
        <f t="shared" si="4"/>
        <v/>
      </c>
      <c r="K33" s="237" t="str">
        <f t="shared" si="4"/>
        <v/>
      </c>
      <c r="L33" s="237" t="str">
        <f t="shared" si="4"/>
        <v/>
      </c>
      <c r="M33" s="237" t="str">
        <f t="shared" si="4"/>
        <v/>
      </c>
      <c r="N33" s="237" t="str">
        <f t="shared" si="4"/>
        <v/>
      </c>
      <c r="O33" s="95" t="e">
        <f>(AVERAGE(E33:N33))</f>
        <v>#DIV/0!</v>
      </c>
      <c r="P33" s="61"/>
      <c r="R33" s="128"/>
      <c r="S33" s="100"/>
      <c r="T33" s="131"/>
      <c r="U33" s="369" t="s">
        <v>22</v>
      </c>
      <c r="V33" s="370"/>
      <c r="W33" s="95" t="str">
        <f t="shared" ref="W33:AF33" si="5">IFERROR(IF(AND(W26&lt;&gt;"",W27="",W28="",IFERROR(((AVERAGE(E27:E28)/(W26*997)*100)&gt;=88),0)),(AVERAGE(E27:E28)),IF(AND(W26="",W27&lt;&gt;"",IFERROR(((AVERAGE(W27:W28)/(E26*997)*100)&gt;=88),0)),(AVERAGE(W27:W28)),IF(AND(W26="",W27="",W28&lt;&gt;"",IFERROR(((AVERAGE(W27:W28)/(E26*997)*100)&gt;=88),0)),AVERAGE(W27:W28),IF(AND(W26&lt;&gt;"",W27&lt;&gt;"",IFERROR(((AVERAGE(W27:W28)/(W26*997)*100)&gt;=88),0)),(AVERAGE(W27:W28)),IF(AND(W26&lt;&gt;"",W27="",W28&lt;&gt;"",IFERROR(((AVERAGE(W27:W28)/(W26*997)*100)&gt;=88),0)),AVERAGE(W27:W28),IF(AND(W26="",W27="",W28=""),"","Reject")))))),"")</f>
        <v/>
      </c>
      <c r="X33" s="95" t="str">
        <f t="shared" si="5"/>
        <v/>
      </c>
      <c r="Y33" s="95" t="str">
        <f t="shared" si="5"/>
        <v/>
      </c>
      <c r="Z33" s="95" t="str">
        <f t="shared" si="5"/>
        <v/>
      </c>
      <c r="AA33" s="95" t="str">
        <f t="shared" si="5"/>
        <v/>
      </c>
      <c r="AB33" s="95" t="str">
        <f t="shared" si="5"/>
        <v/>
      </c>
      <c r="AC33" s="95" t="str">
        <f t="shared" si="5"/>
        <v/>
      </c>
      <c r="AD33" s="95" t="str">
        <f t="shared" si="5"/>
        <v/>
      </c>
      <c r="AE33" s="95" t="str">
        <f t="shared" si="5"/>
        <v/>
      </c>
      <c r="AF33" s="95" t="str">
        <f t="shared" si="5"/>
        <v/>
      </c>
      <c r="AG33" s="95">
        <f>IFERROR(AVERAGE(W33:AF33),0)</f>
        <v>0</v>
      </c>
      <c r="AH33" s="61"/>
      <c r="AJ33" s="151"/>
      <c r="AK33" s="15"/>
      <c r="AL33" s="15"/>
      <c r="AM33" s="15"/>
      <c r="AN33" s="15"/>
      <c r="AO33" s="15"/>
      <c r="AP33" s="15"/>
      <c r="AQ33" s="15"/>
      <c r="AR33" s="15"/>
      <c r="AS33" s="15"/>
      <c r="AT33" s="5"/>
    </row>
    <row r="34" spans="2:46" s="3" customFormat="1" ht="20.100000000000001" customHeight="1" thickBot="1" x14ac:dyDescent="0.3">
      <c r="B34" s="127"/>
      <c r="C34" s="360" t="s">
        <v>29</v>
      </c>
      <c r="D34" s="361"/>
      <c r="E34" s="238" t="str">
        <f t="shared" ref="E34:N34" si="6">IFERROR(ROUND((AVERAGE(E27:E28)/(E32*997)*100),1),"")</f>
        <v/>
      </c>
      <c r="F34" s="238" t="str">
        <f t="shared" si="6"/>
        <v/>
      </c>
      <c r="G34" s="238" t="str">
        <f t="shared" si="6"/>
        <v/>
      </c>
      <c r="H34" s="238" t="str">
        <f t="shared" si="6"/>
        <v/>
      </c>
      <c r="I34" s="238" t="str">
        <f t="shared" si="6"/>
        <v/>
      </c>
      <c r="J34" s="238" t="str">
        <f t="shared" si="6"/>
        <v/>
      </c>
      <c r="K34" s="238" t="str">
        <f t="shared" si="6"/>
        <v/>
      </c>
      <c r="L34" s="238" t="str">
        <f t="shared" si="6"/>
        <v/>
      </c>
      <c r="M34" s="238" t="str">
        <f t="shared" si="6"/>
        <v/>
      </c>
      <c r="N34" s="238" t="str">
        <f t="shared" si="6"/>
        <v/>
      </c>
      <c r="O34" s="23" t="str">
        <f>IFERROR(ROUND(((O33/(O32*997))*100),1),"")</f>
        <v/>
      </c>
      <c r="P34" s="35" t="str">
        <f>IFERROR(IF(AND(F36="No",O34&gt;=94),0,IF((O34)="","",IF((O34)&lt;90,"Reject",IF(O34&lt;=92.9,((4*O34)-372),IF(O34&lt;=94,0,IF(O34&lt;=96,((2*O34)-188),IF(O34&lt;=98,(388-(4*O34)),"Reject"))))))),0)</f>
        <v/>
      </c>
      <c r="R34" s="133"/>
      <c r="S34" s="118"/>
      <c r="T34" s="131"/>
      <c r="U34" s="360" t="s">
        <v>29</v>
      </c>
      <c r="V34" s="361"/>
      <c r="W34" s="238" t="str">
        <f t="shared" ref="W34:AF34" si="7">IFERROR(ROUND(IF(AND(W27="",W28=""),(AVERAGE(E27:E28)/(W32*997)*100),(AVERAGE(W27:W28)/(W32*997)*100)),1),"")</f>
        <v/>
      </c>
      <c r="X34" s="238" t="str">
        <f t="shared" si="7"/>
        <v/>
      </c>
      <c r="Y34" s="238" t="str">
        <f t="shared" si="7"/>
        <v/>
      </c>
      <c r="Z34" s="238" t="str">
        <f t="shared" si="7"/>
        <v/>
      </c>
      <c r="AA34" s="238" t="str">
        <f t="shared" si="7"/>
        <v/>
      </c>
      <c r="AB34" s="238" t="str">
        <f t="shared" si="7"/>
        <v/>
      </c>
      <c r="AC34" s="238" t="str">
        <f t="shared" si="7"/>
        <v/>
      </c>
      <c r="AD34" s="238" t="str">
        <f t="shared" si="7"/>
        <v/>
      </c>
      <c r="AE34" s="238" t="str">
        <f t="shared" si="7"/>
        <v/>
      </c>
      <c r="AF34" s="238" t="str">
        <f t="shared" si="7"/>
        <v/>
      </c>
      <c r="AG34" s="23" t="str">
        <f>IFERROR(ROUND(((AG33/(AG32*997))*100),1),"")</f>
        <v/>
      </c>
      <c r="AH34" s="35" t="str">
        <f>IFERROR(IF(AND(F36="No",AG34&gt;=94),0,IF((AG34)="","",IF((AG34)&lt;90,"Reject",IF(AG34&lt;=92.9,((4*AG34)-372),IF(AG34&lt;=94,0,IF(AG34&lt;=96,((2*AG34)-188),IF(AG34&lt;=98,(388-(4*AG34)),"Reject"))))))),0)</f>
        <v/>
      </c>
      <c r="AJ34" s="151"/>
      <c r="AK34" s="15"/>
      <c r="AL34" s="15"/>
      <c r="AM34" s="15"/>
      <c r="AN34" s="15"/>
      <c r="AO34" s="15"/>
      <c r="AP34" s="15"/>
      <c r="AQ34" s="15"/>
      <c r="AR34" s="15"/>
      <c r="AS34" s="15"/>
      <c r="AT34" s="5"/>
    </row>
    <row r="35" spans="2:46" s="3" customFormat="1" ht="20.100000000000001" customHeight="1" thickBot="1" x14ac:dyDescent="0.3">
      <c r="B35" s="127"/>
      <c r="C35" s="138"/>
      <c r="D35" s="138"/>
      <c r="E35" s="139"/>
      <c r="F35" s="139"/>
      <c r="G35" s="251"/>
      <c r="H35" s="251"/>
      <c r="I35" s="251"/>
      <c r="J35" s="251"/>
      <c r="K35" s="251"/>
      <c r="L35" s="251"/>
      <c r="M35" s="251"/>
      <c r="N35" s="251"/>
      <c r="O35" s="253"/>
      <c r="P35" s="254"/>
      <c r="R35" s="133"/>
      <c r="S35" s="118"/>
      <c r="T35" s="131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252"/>
      <c r="AH35" s="118"/>
      <c r="AJ35" s="151"/>
      <c r="AK35" s="15"/>
      <c r="AL35" s="15"/>
      <c r="AM35" s="15"/>
      <c r="AN35" s="15"/>
      <c r="AO35" s="15"/>
      <c r="AP35" s="15"/>
      <c r="AQ35" s="15"/>
      <c r="AR35" s="15"/>
      <c r="AS35" s="15"/>
      <c r="AT35" s="5"/>
    </row>
    <row r="36" spans="2:46" s="3" customFormat="1" ht="20.100000000000001" customHeight="1" thickBot="1" x14ac:dyDescent="0.3">
      <c r="B36" s="188"/>
      <c r="C36" s="246" t="s">
        <v>143</v>
      </c>
      <c r="D36" s="247"/>
      <c r="E36" s="248"/>
      <c r="F36" s="245"/>
      <c r="G36" s="255"/>
      <c r="H36" s="231"/>
      <c r="I36" s="244"/>
      <c r="J36" s="244"/>
      <c r="K36" s="244"/>
      <c r="L36" s="249"/>
      <c r="M36" s="249"/>
      <c r="N36" s="249"/>
      <c r="O36" s="235"/>
      <c r="P36" s="235"/>
      <c r="Q36" s="140"/>
      <c r="R36" s="236"/>
      <c r="S36" s="100"/>
      <c r="T36" s="256"/>
      <c r="U36" s="138"/>
      <c r="V36" s="138"/>
      <c r="W36" s="231"/>
      <c r="X36" s="231"/>
      <c r="Y36" s="231"/>
      <c r="Z36" s="231"/>
      <c r="AA36" s="244"/>
      <c r="AB36" s="244"/>
      <c r="AC36" s="244"/>
      <c r="AD36" s="244"/>
      <c r="AE36" s="244"/>
      <c r="AF36" s="244"/>
      <c r="AG36" s="139"/>
      <c r="AH36" s="139"/>
      <c r="AI36" s="140"/>
      <c r="AJ36" s="189"/>
      <c r="AK36" s="15"/>
      <c r="AL36" s="15"/>
      <c r="AM36" s="15"/>
      <c r="AN36" s="15"/>
      <c r="AO36" s="15"/>
      <c r="AP36" s="15"/>
      <c r="AQ36" s="15"/>
      <c r="AR36" s="15"/>
      <c r="AS36" s="15"/>
      <c r="AT36" s="5"/>
    </row>
    <row r="37" spans="2:46" ht="20.100000000000001" customHeight="1" thickBot="1" x14ac:dyDescent="0.3">
      <c r="C37" s="109"/>
      <c r="D37" s="108"/>
      <c r="E37" s="108"/>
      <c r="F37" s="108"/>
      <c r="G37" s="163"/>
      <c r="H37" s="163"/>
      <c r="I37" s="163"/>
      <c r="J37" s="163"/>
      <c r="K37" s="163"/>
      <c r="L37" s="163"/>
      <c r="M37" s="110"/>
      <c r="N37" s="163"/>
      <c r="O37" s="163"/>
      <c r="P37" s="163"/>
      <c r="Q37" s="163"/>
      <c r="R37" s="163"/>
      <c r="S37" s="163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L37" s="15"/>
    </row>
    <row r="38" spans="2:46" ht="20.100000000000001" customHeight="1" x14ac:dyDescent="0.25">
      <c r="C38" s="267" t="s">
        <v>42</v>
      </c>
      <c r="D38" s="268"/>
      <c r="E38" s="268"/>
      <c r="F38" s="269"/>
      <c r="G38" s="98"/>
      <c r="H38" s="319" t="s">
        <v>58</v>
      </c>
      <c r="I38" s="320"/>
      <c r="J38" s="320"/>
      <c r="K38" s="321"/>
      <c r="L38" s="113"/>
      <c r="M38" s="113"/>
      <c r="N38" s="113"/>
      <c r="O38" s="113"/>
      <c r="P38" s="163"/>
      <c r="Q38" s="163"/>
      <c r="R38" s="163"/>
      <c r="S38" s="163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2:46" ht="20.100000000000001" customHeight="1" x14ac:dyDescent="0.25">
      <c r="C39" s="63"/>
      <c r="D39" s="64"/>
      <c r="E39" s="65" t="s">
        <v>49</v>
      </c>
      <c r="F39" s="66" t="s">
        <v>50</v>
      </c>
      <c r="G39" s="163"/>
      <c r="H39" s="329"/>
      <c r="I39" s="330"/>
      <c r="J39" s="65" t="s">
        <v>49</v>
      </c>
      <c r="K39" s="66" t="s">
        <v>50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</row>
    <row r="40" spans="2:46" ht="20.100000000000001" customHeight="1" x14ac:dyDescent="0.25">
      <c r="C40" s="335" t="s">
        <v>64</v>
      </c>
      <c r="D40" s="336"/>
      <c r="E40" s="67">
        <f>'Input Sheet'!C13</f>
        <v>0</v>
      </c>
      <c r="F40" s="68">
        <f>IF(AG17=0,0,'Input Sheet'!C13)</f>
        <v>0</v>
      </c>
      <c r="G40" s="163"/>
      <c r="H40" s="331" t="s">
        <v>71</v>
      </c>
      <c r="I40" s="332"/>
      <c r="J40" s="69">
        <f>IF(N6=0,0,'Input Sheet'!C16)</f>
        <v>0</v>
      </c>
      <c r="K40" s="70">
        <f>IF(N6=0,0,IF(AG17=0,0,'Input Sheet'!C16))</f>
        <v>0</v>
      </c>
      <c r="L40" s="163"/>
      <c r="M40" s="163"/>
      <c r="N40" s="163"/>
      <c r="O40" s="234"/>
      <c r="P40" s="111"/>
      <c r="Q40" s="111"/>
      <c r="R40" s="111"/>
      <c r="S40" s="111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</row>
    <row r="41" spans="2:46" ht="20.100000000000001" customHeight="1" x14ac:dyDescent="0.25">
      <c r="C41" s="341" t="s">
        <v>5</v>
      </c>
      <c r="D41" s="342"/>
      <c r="E41" s="71">
        <f>K5</f>
        <v>0</v>
      </c>
      <c r="F41" s="72">
        <f>IF(AG17=0,0,Y5)</f>
        <v>0</v>
      </c>
      <c r="G41" s="163"/>
      <c r="H41" s="331" t="s">
        <v>65</v>
      </c>
      <c r="I41" s="332"/>
      <c r="J41" s="73">
        <f>IF(N6=0,0,N5)</f>
        <v>0</v>
      </c>
      <c r="K41" s="74">
        <f>IF(N6=0,0,IF(AG17=0,0,AB5))</f>
        <v>0</v>
      </c>
      <c r="L41" s="163"/>
      <c r="M41" s="163"/>
      <c r="O41" s="111"/>
      <c r="P41" s="233"/>
      <c r="Q41" s="111"/>
      <c r="R41" s="111"/>
      <c r="S41" s="111"/>
      <c r="T41" s="116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</row>
    <row r="42" spans="2:46" ht="20.100000000000001" customHeight="1" thickBot="1" x14ac:dyDescent="0.3">
      <c r="C42" s="339" t="s">
        <v>38</v>
      </c>
      <c r="D42" s="340"/>
      <c r="E42" s="75">
        <f>IFERROR(ROUND((E41-E40)*(K6-K7),2),0)</f>
        <v>0</v>
      </c>
      <c r="F42" s="76">
        <f>IFERROR(IF(F41=0,0,ROUND((F41-F40)*(Y6-Y7),2)),0)</f>
        <v>0</v>
      </c>
      <c r="G42" s="163"/>
      <c r="H42" s="333" t="s">
        <v>38</v>
      </c>
      <c r="I42" s="334"/>
      <c r="J42" s="77">
        <f>IFERROR((J41-J40)*N6,0)</f>
        <v>0</v>
      </c>
      <c r="K42" s="78">
        <f>IFERROR((K41-K40)*N6,0)</f>
        <v>0</v>
      </c>
      <c r="L42" s="163"/>
      <c r="M42" s="163"/>
      <c r="N42" s="163"/>
      <c r="O42" s="111"/>
      <c r="P42" s="111"/>
      <c r="Q42" s="111"/>
      <c r="R42" s="111"/>
      <c r="S42" s="111"/>
      <c r="T42" s="116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</row>
    <row r="43" spans="2:46" ht="20.100000000000001" customHeight="1" x14ac:dyDescent="0.25">
      <c r="C43" s="267" t="s">
        <v>34</v>
      </c>
      <c r="D43" s="268"/>
      <c r="E43" s="268"/>
      <c r="F43" s="269"/>
      <c r="G43" s="163"/>
      <c r="H43" s="319" t="s">
        <v>59</v>
      </c>
      <c r="I43" s="320"/>
      <c r="J43" s="320"/>
      <c r="K43" s="321"/>
      <c r="L43" s="163"/>
      <c r="M43" s="163"/>
      <c r="N43" s="163"/>
      <c r="O43" s="111"/>
      <c r="P43" s="111"/>
      <c r="Q43" s="111"/>
      <c r="R43" s="111"/>
      <c r="S43" s="111"/>
      <c r="T43" s="116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</row>
    <row r="44" spans="2:46" ht="20.100000000000001" customHeight="1" x14ac:dyDescent="0.25">
      <c r="C44" s="335" t="s">
        <v>14</v>
      </c>
      <c r="D44" s="336"/>
      <c r="E44" s="79">
        <f>SUM(Q17:Q25)</f>
        <v>0</v>
      </c>
      <c r="F44" s="80">
        <f>IF(SUM(AG17:AG25)=0,0,SUM(AI17:AI25))</f>
        <v>0</v>
      </c>
      <c r="G44" s="163"/>
      <c r="H44" s="331" t="s">
        <v>14</v>
      </c>
      <c r="I44" s="332"/>
      <c r="J44" s="67">
        <f>IF(N6=0,0,SUM(Q17:Q25))</f>
        <v>0</v>
      </c>
      <c r="K44" s="68">
        <f>IF(N6=0,0,IF(SUM(AG17:AG25)=0,0,SUM(AI17:AI25)))</f>
        <v>0</v>
      </c>
      <c r="L44" s="163"/>
      <c r="M44" s="163"/>
      <c r="N44" s="163"/>
      <c r="O44" s="111"/>
      <c r="P44" s="111"/>
      <c r="Q44" s="111"/>
      <c r="R44" s="111"/>
      <c r="S44" s="111"/>
      <c r="T44" s="116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</row>
    <row r="45" spans="2:46" ht="20.100000000000001" customHeight="1" x14ac:dyDescent="0.25">
      <c r="C45" s="341" t="s">
        <v>35</v>
      </c>
      <c r="D45" s="342"/>
      <c r="E45" s="81">
        <f>K6-K7</f>
        <v>0</v>
      </c>
      <c r="F45" s="82" t="str">
        <f>IF(SUM(AG17:AG25)=0,"",Y6-Y7)</f>
        <v/>
      </c>
      <c r="G45" s="163"/>
      <c r="H45" s="331" t="s">
        <v>35</v>
      </c>
      <c r="I45" s="332"/>
      <c r="J45" s="81">
        <f>N6</f>
        <v>0</v>
      </c>
      <c r="K45" s="83">
        <f>IF(N6=0,0,IF(SUM(AG17:AG25)=0,0,N6))</f>
        <v>0</v>
      </c>
      <c r="L45" s="163"/>
      <c r="M45" s="163"/>
      <c r="N45" s="163"/>
      <c r="O45" s="111"/>
      <c r="P45" s="111"/>
      <c r="Q45" s="111"/>
      <c r="R45" s="111"/>
      <c r="S45" s="11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2:46" ht="20.100000000000001" customHeight="1" thickBot="1" x14ac:dyDescent="0.3">
      <c r="C46" s="339" t="s">
        <v>36</v>
      </c>
      <c r="D46" s="340"/>
      <c r="E46" s="84">
        <f>ROUND(E45*E44,2)</f>
        <v>0</v>
      </c>
      <c r="F46" s="85">
        <f>IFERROR(ROUND(F45*F44,2),0)</f>
        <v>0</v>
      </c>
      <c r="G46" s="163"/>
      <c r="H46" s="333" t="s">
        <v>36</v>
      </c>
      <c r="I46" s="334"/>
      <c r="J46" s="84">
        <f>J45*J44</f>
        <v>0</v>
      </c>
      <c r="K46" s="85">
        <f>IFERROR(K45*K44,0)</f>
        <v>0</v>
      </c>
      <c r="L46" s="163"/>
      <c r="M46" s="163"/>
      <c r="N46" s="163"/>
      <c r="O46" s="111"/>
      <c r="P46" s="111"/>
      <c r="Q46" s="111"/>
      <c r="R46" s="111"/>
      <c r="S46" s="11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46" ht="20.100000000000001" customHeight="1" x14ac:dyDescent="0.25">
      <c r="C47" s="267" t="s">
        <v>37</v>
      </c>
      <c r="D47" s="268"/>
      <c r="E47" s="268"/>
      <c r="F47" s="269"/>
      <c r="G47" s="163"/>
      <c r="H47" s="319" t="s">
        <v>60</v>
      </c>
      <c r="I47" s="320"/>
      <c r="J47" s="320"/>
      <c r="K47" s="321"/>
      <c r="L47" s="163"/>
      <c r="M47" s="163"/>
      <c r="N47" s="163"/>
      <c r="O47" s="111"/>
      <c r="P47" s="111"/>
      <c r="Q47" s="111"/>
      <c r="R47" s="111"/>
      <c r="S47" s="11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</row>
    <row r="48" spans="2:46" ht="20.100000000000001" customHeight="1" thickBot="1" x14ac:dyDescent="0.3">
      <c r="C48" s="335" t="s">
        <v>14</v>
      </c>
      <c r="D48" s="336"/>
      <c r="E48" s="79">
        <f>SUM(P34:P34)</f>
        <v>0</v>
      </c>
      <c r="F48" s="80">
        <f>IF(SUM(AG32:AG33)=0,0,SUM(AH34:AH34))</f>
        <v>0</v>
      </c>
      <c r="G48" s="163"/>
      <c r="H48" s="322" t="s">
        <v>48</v>
      </c>
      <c r="I48" s="323"/>
      <c r="J48" s="86">
        <f>IFERROR(J46+J42,0)</f>
        <v>0</v>
      </c>
      <c r="K48" s="87">
        <f>IF(AND(AG17=0,SUM(AG17:AG25)=0),0,SUM(IF(AG17=0,J42,K42),(IF(SUM(AG17:AG25)=0,J46,K46))))</f>
        <v>0</v>
      </c>
      <c r="L48" s="163"/>
      <c r="M48" s="163"/>
      <c r="N48" s="163"/>
      <c r="O48" s="111"/>
      <c r="P48" s="111"/>
      <c r="Q48" s="111"/>
      <c r="R48" s="111"/>
      <c r="S48" s="111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</row>
    <row r="49" spans="2:36" ht="20.100000000000001" customHeight="1" x14ac:dyDescent="0.25">
      <c r="C49" s="341" t="s">
        <v>35</v>
      </c>
      <c r="D49" s="342"/>
      <c r="E49" s="81">
        <f>K6-K7</f>
        <v>0</v>
      </c>
      <c r="F49" s="83" t="str">
        <f>IF(AG34="","",Y6-Y7)</f>
        <v/>
      </c>
      <c r="G49" s="163"/>
      <c r="H49" s="111"/>
      <c r="I49" s="112"/>
      <c r="J49" s="156" t="str">
        <f>E53</f>
        <v/>
      </c>
      <c r="K49" s="156" t="str">
        <f>F53</f>
        <v/>
      </c>
      <c r="L49" s="163"/>
      <c r="M49" s="162"/>
      <c r="N49" s="162"/>
      <c r="O49" s="162"/>
      <c r="P49" s="162"/>
      <c r="Q49" s="111"/>
      <c r="R49" s="111"/>
      <c r="S49" s="111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</row>
    <row r="50" spans="2:36" ht="20.100000000000001" customHeight="1" thickBot="1" x14ac:dyDescent="0.3">
      <c r="C50" s="339" t="s">
        <v>38</v>
      </c>
      <c r="D50" s="340"/>
      <c r="E50" s="84">
        <f>ROUND(E49*E48,2)</f>
        <v>0</v>
      </c>
      <c r="F50" s="85">
        <f>IFERROR(ROUND(F49*F48,2),0)</f>
        <v>0</v>
      </c>
      <c r="G50" s="163"/>
      <c r="H50" s="163"/>
      <c r="I50" s="163"/>
      <c r="J50" s="117"/>
      <c r="K50" s="117"/>
      <c r="L50" s="163"/>
      <c r="M50" s="162"/>
      <c r="N50" s="162"/>
      <c r="O50" s="162"/>
      <c r="P50" s="162"/>
      <c r="Q50" s="163"/>
      <c r="R50" s="163"/>
      <c r="S50" s="16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</row>
    <row r="51" spans="2:36" ht="20.100000000000001" customHeight="1" x14ac:dyDescent="0.25">
      <c r="C51" s="267" t="s">
        <v>47</v>
      </c>
      <c r="D51" s="268"/>
      <c r="E51" s="268"/>
      <c r="F51" s="269"/>
      <c r="G51" s="163"/>
      <c r="H51" s="163"/>
      <c r="I51" s="163"/>
      <c r="J51" s="117"/>
      <c r="K51" s="117"/>
      <c r="L51" s="163"/>
      <c r="M51" s="162"/>
      <c r="N51" s="162"/>
      <c r="O51" s="162"/>
      <c r="P51" s="162"/>
      <c r="Q51" s="114"/>
      <c r="R51" s="114"/>
      <c r="S51" s="114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</row>
    <row r="52" spans="2:36" ht="20.100000000000001" customHeight="1" thickBot="1" x14ac:dyDescent="0.3">
      <c r="C52" s="324" t="s">
        <v>53</v>
      </c>
      <c r="D52" s="325"/>
      <c r="E52" s="86">
        <f>IFERROR(E50+E46+E42,0)</f>
        <v>0</v>
      </c>
      <c r="F52" s="88">
        <f>IF(AND(AG17=0,SUM(AG17:AG25)=0,SUM(AG32:AG33)=0),0,SUM(IF(AG17=0,E42,F42),IF(SUM(AG17:AG25)=0,E46,F46),IF(AG34="",(E50),(F50))))</f>
        <v>0</v>
      </c>
      <c r="G52" s="163"/>
      <c r="H52" s="163"/>
      <c r="I52" s="163"/>
      <c r="J52" s="163"/>
      <c r="K52" s="163"/>
      <c r="L52" s="163"/>
      <c r="M52" s="162"/>
      <c r="N52" s="162"/>
      <c r="O52" s="162"/>
      <c r="P52" s="162"/>
      <c r="Q52" s="115"/>
      <c r="R52" s="115"/>
      <c r="S52" s="115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</row>
    <row r="53" spans="2:36" ht="20.100000000000001" customHeight="1" thickBot="1" x14ac:dyDescent="0.3">
      <c r="C53" s="326"/>
      <c r="D53" s="326"/>
      <c r="E53" s="157" t="str">
        <f>IFERROR(IF(P17&gt;0.5,("**Reject**"),IF(P18&gt;1.5,("**Reject**"),IF(C106&gt;0,("**Reject**"),IF(P19&gt;3,("**Reject**"),IF(P19&lt;-1,("**Reject**"),IF(P22&gt;10,("**Reject**"),IF(P23&gt;10,("**Reject**"),IF(P24&gt;8,("**Reject**"),IF(P25&gt;1.5,("**Reject**"),IF(P34="Reject",("**Reject**"),IF(((SUM(Q22:Q25))/-K5)&gt;0.15,"**Reject**",""))))))))))),"")</f>
        <v/>
      </c>
      <c r="F53" s="157" t="str">
        <f>IFERROR(IF(AH17&gt;0.5,("**Reject**"),IF(C107&gt;0,("**Reject**"),IF(AH18&gt;1.5,("**Reject**"),IF(AH19&gt;3,("**Reject**"),IF(AH19&lt;-1,("**Reject**"),IF(AH22&gt;10,("**Reject**"),IF(AH23&gt;10,("**Reject**"),IF(AH24&gt;8,("**Reject**"),IF(AH25&gt;1.5,("**Reject**"),IF(AH34="Reject",("**Reject**"),IF(((SUM(AI22:AI25))/-Y5)&gt;0.15,"**Reject**",""))))))))))),"")</f>
        <v/>
      </c>
      <c r="G53" s="163"/>
      <c r="H53" s="110"/>
      <c r="I53" s="163"/>
      <c r="J53" s="163"/>
      <c r="K53" s="163"/>
      <c r="L53" s="163"/>
      <c r="M53" s="162"/>
      <c r="N53" s="162"/>
      <c r="O53" s="162"/>
      <c r="P53" s="162"/>
      <c r="Q53" s="114"/>
      <c r="R53" s="114"/>
      <c r="S53" s="114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</row>
    <row r="54" spans="2:36" ht="20.100000000000001" customHeight="1" x14ac:dyDescent="0.25">
      <c r="C54" s="267" t="s">
        <v>51</v>
      </c>
      <c r="D54" s="268"/>
      <c r="E54" s="268"/>
      <c r="F54" s="269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</row>
    <row r="55" spans="2:36" ht="20.100000000000001" customHeight="1" thickBot="1" x14ac:dyDescent="0.3">
      <c r="B55" s="1"/>
      <c r="C55" s="337" t="s">
        <v>62</v>
      </c>
      <c r="D55" s="338"/>
      <c r="E55" s="327">
        <f>IF(F52=0,0,(C105-C104)/C104)</f>
        <v>0</v>
      </c>
      <c r="F55" s="328"/>
      <c r="G55" s="163"/>
      <c r="H55" s="163"/>
      <c r="I55" s="163"/>
      <c r="J55" s="163"/>
      <c r="K55" s="163"/>
      <c r="L55" s="163"/>
      <c r="M55" s="163"/>
      <c r="N55" s="163"/>
      <c r="O55" s="163"/>
      <c r="P55" s="111"/>
      <c r="Q55" s="111"/>
      <c r="R55" s="111"/>
      <c r="S55" s="111"/>
      <c r="T55" s="116"/>
      <c r="U55" s="41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</row>
    <row r="56" spans="2:36" ht="20.100000000000001" customHeight="1" x14ac:dyDescent="0.25">
      <c r="B56" s="1"/>
      <c r="C56" s="1"/>
      <c r="D56" s="1"/>
      <c r="E56" s="1"/>
      <c r="F56" s="1"/>
      <c r="G56" s="107"/>
      <c r="H56" s="163"/>
      <c r="I56" s="163"/>
      <c r="J56" s="163"/>
      <c r="K56" s="163"/>
      <c r="L56" s="163"/>
      <c r="M56" s="163"/>
      <c r="N56" s="163"/>
      <c r="O56" s="163"/>
      <c r="P56" s="111"/>
      <c r="Q56" s="111"/>
      <c r="R56" s="111"/>
      <c r="S56" s="111"/>
      <c r="T56" s="116"/>
      <c r="U56" s="41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</row>
    <row r="57" spans="2:36" ht="20.100000000000001" customHeight="1" x14ac:dyDescent="0.25">
      <c r="B57" s="1"/>
      <c r="C57" s="1"/>
      <c r="D57" s="1"/>
      <c r="E57" s="1"/>
      <c r="F57" s="1"/>
      <c r="G57" s="163"/>
      <c r="L57" s="163"/>
      <c r="M57" s="163"/>
      <c r="N57" s="163"/>
      <c r="O57" s="163"/>
      <c r="P57" s="111"/>
      <c r="Q57" s="111"/>
      <c r="R57" s="111"/>
      <c r="S57" s="111"/>
      <c r="T57" s="116"/>
      <c r="U57" s="41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</row>
    <row r="58" spans="2:36" ht="20.100000000000001" customHeight="1" x14ac:dyDescent="0.25">
      <c r="B58" s="1"/>
      <c r="C58" s="1"/>
      <c r="D58" s="1"/>
      <c r="E58" s="1"/>
      <c r="F58" s="1"/>
      <c r="G58" s="41"/>
      <c r="L58" s="41"/>
      <c r="M58" s="41"/>
      <c r="N58" s="41"/>
      <c r="O58" s="41"/>
      <c r="P58" s="116"/>
      <c r="Q58" s="116"/>
      <c r="R58" s="116"/>
      <c r="S58" s="116"/>
      <c r="T58" s="116"/>
      <c r="U58" s="41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</row>
    <row r="59" spans="2:36" ht="20.100000000000001" customHeight="1" x14ac:dyDescent="0.25">
      <c r="B59" s="1"/>
      <c r="C59" s="1"/>
      <c r="D59" s="1"/>
      <c r="E59" s="1"/>
      <c r="F59" s="1"/>
      <c r="G59" s="1"/>
      <c r="L59" s="41"/>
      <c r="M59" s="41"/>
      <c r="N59" s="41"/>
      <c r="O59" s="41"/>
      <c r="P59" s="116"/>
      <c r="Q59" s="116"/>
      <c r="R59" s="116"/>
      <c r="S59" s="116"/>
      <c r="T59" s="116"/>
      <c r="U59" s="116"/>
      <c r="V59" s="116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2:36" ht="20.100000000000001" customHeight="1" x14ac:dyDescent="0.25">
      <c r="B60" s="1"/>
      <c r="D60" s="4"/>
      <c r="E60" s="4"/>
      <c r="F60" s="4"/>
      <c r="G60" s="1"/>
      <c r="L60" s="41"/>
      <c r="M60" s="41"/>
      <c r="N60" s="41"/>
      <c r="O60" s="41"/>
      <c r="T60" s="116"/>
      <c r="U60" s="116"/>
      <c r="V60" s="116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2:36" x14ac:dyDescent="0.25">
      <c r="B61" s="1"/>
      <c r="C61" s="1"/>
      <c r="D61" s="4"/>
      <c r="E61" s="4"/>
      <c r="F61" s="4"/>
      <c r="G61" s="1"/>
      <c r="L61" s="41"/>
      <c r="M61" s="41"/>
      <c r="N61" s="41"/>
      <c r="O61" s="41"/>
      <c r="T61" s="116"/>
      <c r="U61" s="116"/>
      <c r="V61" s="116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x14ac:dyDescent="0.25">
      <c r="B62" s="1"/>
      <c r="C62" s="1"/>
      <c r="D62" s="1"/>
      <c r="E62" s="1"/>
      <c r="F62" s="1"/>
      <c r="G62" s="1"/>
      <c r="L62" s="41"/>
      <c r="M62" s="41"/>
      <c r="N62" s="41"/>
      <c r="O62" s="41"/>
      <c r="P62" s="116"/>
      <c r="Q62" s="116"/>
      <c r="R62" s="116"/>
      <c r="S62" s="116"/>
      <c r="T62" s="116"/>
      <c r="U62" s="116"/>
      <c r="V62" s="116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x14ac:dyDescent="0.25">
      <c r="B63" s="1"/>
      <c r="C63" s="1"/>
      <c r="D63" s="1"/>
      <c r="E63" s="1"/>
      <c r="F63" s="1"/>
      <c r="G63" s="1"/>
      <c r="L63" s="41"/>
      <c r="M63" s="41"/>
      <c r="N63" s="41"/>
      <c r="O63" s="41"/>
      <c r="T63" s="116"/>
      <c r="U63" s="116"/>
      <c r="V63" s="116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x14ac:dyDescent="0.25">
      <c r="B64" s="1"/>
      <c r="C64" s="1"/>
      <c r="D64" s="1"/>
      <c r="E64" s="1"/>
      <c r="F64" s="1"/>
      <c r="G64" s="1"/>
      <c r="L64" s="41"/>
      <c r="M64" s="41"/>
      <c r="N64" s="41"/>
      <c r="O64" s="41"/>
      <c r="T64" s="116"/>
      <c r="U64" s="116"/>
      <c r="V64" s="116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x14ac:dyDescent="0.25">
      <c r="D65" s="4"/>
      <c r="E65" s="4"/>
      <c r="F65" s="4"/>
      <c r="G65" s="4"/>
      <c r="L65" s="4"/>
      <c r="M65" s="4"/>
      <c r="N65" s="4"/>
      <c r="O65" s="4"/>
      <c r="P65" s="4"/>
      <c r="Q65" s="4"/>
      <c r="R65" s="4"/>
      <c r="S65" s="4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41"/>
      <c r="AG65" s="41"/>
      <c r="AH65" s="41"/>
      <c r="AI65" s="41"/>
      <c r="AJ65" s="41"/>
    </row>
    <row r="66" spans="2:36" x14ac:dyDescent="0.25">
      <c r="B66" s="1"/>
      <c r="C66" s="1"/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41"/>
      <c r="AG66" s="41"/>
      <c r="AH66" s="41"/>
      <c r="AI66" s="41"/>
      <c r="AJ66" s="41"/>
    </row>
    <row r="67" spans="2:36" x14ac:dyDescent="0.25">
      <c r="B67" s="1"/>
      <c r="C67" s="1"/>
      <c r="D67" s="1"/>
      <c r="E67" s="1"/>
      <c r="F67" s="1"/>
      <c r="G67" s="1"/>
      <c r="L67" s="41"/>
      <c r="M67" s="41"/>
      <c r="N67" s="41"/>
      <c r="O67" s="41"/>
      <c r="T67" s="116"/>
      <c r="U67" s="116"/>
      <c r="V67" s="116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x14ac:dyDescent="0.25">
      <c r="B68" s="1"/>
      <c r="C68" s="1"/>
      <c r="D68" s="1"/>
      <c r="E68" s="1"/>
      <c r="F68" s="1"/>
      <c r="G68" s="1"/>
      <c r="H68" s="1"/>
      <c r="I68" s="41"/>
      <c r="J68" s="41"/>
      <c r="K68" s="41"/>
      <c r="L68" s="41"/>
      <c r="M68" s="41"/>
      <c r="N68" s="41"/>
      <c r="O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1"/>
    </row>
    <row r="69" spans="2:36" x14ac:dyDescent="0.25">
      <c r="I69" s="41"/>
      <c r="J69" s="41"/>
      <c r="K69" s="41"/>
      <c r="L69" s="1"/>
      <c r="M69" s="1"/>
      <c r="N69" s="1"/>
      <c r="O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6" x14ac:dyDescent="0.25">
      <c r="H70" s="1"/>
      <c r="I70" s="1"/>
      <c r="J70" s="1"/>
      <c r="K70" s="1"/>
    </row>
    <row r="76" spans="2:36" x14ac:dyDescent="0.25">
      <c r="D76" s="1"/>
      <c r="E76" s="1"/>
      <c r="F76" s="1"/>
      <c r="G76" s="1"/>
    </row>
    <row r="77" spans="2:36" x14ac:dyDescent="0.25">
      <c r="D77" s="1"/>
      <c r="E77" s="1"/>
      <c r="F77" s="1"/>
      <c r="G77" s="1"/>
    </row>
    <row r="78" spans="2:36" x14ac:dyDescent="0.25">
      <c r="D78" s="1"/>
      <c r="E78" s="1"/>
      <c r="F78" s="1"/>
      <c r="G78" s="1"/>
    </row>
    <row r="79" spans="2:36" x14ac:dyDescent="0.25">
      <c r="D79" s="1"/>
      <c r="E79" s="1"/>
      <c r="F79" s="1"/>
      <c r="G79" s="1"/>
    </row>
    <row r="80" spans="2:36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D88" s="1"/>
      <c r="E88" s="1"/>
      <c r="F88" s="1"/>
      <c r="G88" s="1"/>
    </row>
    <row r="89" spans="4:7" x14ac:dyDescent="0.25">
      <c r="D89" s="1"/>
      <c r="E89" s="1"/>
      <c r="F89" s="44"/>
      <c r="G89" s="1"/>
    </row>
    <row r="90" spans="4:7" x14ac:dyDescent="0.25">
      <c r="D90" s="1"/>
      <c r="E90" s="1"/>
      <c r="F90" s="1"/>
      <c r="G90" s="1"/>
    </row>
    <row r="101" spans="3:4" ht="30" x14ac:dyDescent="0.25">
      <c r="C101" s="203" t="s">
        <v>128</v>
      </c>
      <c r="D101" s="228" t="s">
        <v>129</v>
      </c>
    </row>
    <row r="102" spans="3:4" x14ac:dyDescent="0.25">
      <c r="C102" s="204">
        <f>SUM(IF(SUM(W27:W28)=0,SUM(E27:E28),SUM(W27:W28)),IF(SUM(X27:X28)=0,SUM(F27:F28),SUM(X27:X28)),IF(SUM(Y27:Y28)=0,SUM(G27:G28),SUM(Y27:Y28)),IF(SUM(Z27:Z28)=0,SUM(H27:H28),SUM(Z27:Z28)),IF(SUM(AA27:AA28)=0,SUM(I27:I28),SUM(AA27:AA28)),IF(SUM(AB27:AB28)=0,SUM(J27:J28),SUM(AB27:AB28)),IF(SUM(AC27:AC28)=0,SUM(K27:K28),SUM(AC27:AC28)),IF(SUM(AD27:AD28)=0,SUM(L27:L28),SUM(AD27:AD28)),IF(SUM(AE27:AE28)=0,SUM(M27:M28),SUM(AE27:AE28)),IF(SUM(AF27:AF28)=0,SUM(N27:N28),SUM(AF27:AF28)))</f>
        <v>0</v>
      </c>
      <c r="D102" s="202" t="s">
        <v>130</v>
      </c>
    </row>
    <row r="103" spans="3:4" x14ac:dyDescent="0.25">
      <c r="C103" s="205">
        <f>SUM(IF($V$5="",$H$5,$V$5),IF($V$6="",$H$6,$V$6),IF($V$7="",$H$7,$V$7))</f>
        <v>0</v>
      </c>
      <c r="D103" s="202" t="s">
        <v>131</v>
      </c>
    </row>
    <row r="104" spans="3:4" x14ac:dyDescent="0.25">
      <c r="C104" s="227">
        <f>('Input Sheet'!C13*K6)+(-K7*'Input Sheet'!C13)+E52</f>
        <v>0</v>
      </c>
      <c r="D104" s="202" t="s">
        <v>135</v>
      </c>
    </row>
    <row r="105" spans="3:4" x14ac:dyDescent="0.25">
      <c r="C105" s="227">
        <f>('Input Sheet'!C13*Y6)+(-Y7*'Input Sheet'!C13)+F52</f>
        <v>0</v>
      </c>
      <c r="D105" s="202" t="s">
        <v>136</v>
      </c>
    </row>
    <row r="106" spans="3:4" x14ac:dyDescent="0.25">
      <c r="C106" s="239">
        <f>COUNTIF(E33:N33,"Reject")</f>
        <v>0</v>
      </c>
      <c r="D106" s="202" t="s">
        <v>138</v>
      </c>
    </row>
    <row r="107" spans="3:4" x14ac:dyDescent="0.25">
      <c r="C107" s="243">
        <f>COUNTIF(W33:AF33,"Reject")</f>
        <v>0</v>
      </c>
      <c r="D107" s="202" t="s">
        <v>139</v>
      </c>
    </row>
    <row r="108" spans="3:4" x14ac:dyDescent="0.25">
      <c r="C108" s="228" t="s">
        <v>140</v>
      </c>
      <c r="D108" s="202" t="s">
        <v>142</v>
      </c>
    </row>
    <row r="109" spans="3:4" x14ac:dyDescent="0.25">
      <c r="C109" s="228" t="s">
        <v>141</v>
      </c>
      <c r="D109" s="202" t="s">
        <v>142</v>
      </c>
    </row>
    <row r="110" spans="3:4" x14ac:dyDescent="0.25">
      <c r="C110" s="228"/>
      <c r="D110" s="202"/>
    </row>
    <row r="111" spans="3:4" x14ac:dyDescent="0.25">
      <c r="C111" s="228"/>
      <c r="D111" s="202"/>
    </row>
    <row r="112" spans="3:4" x14ac:dyDescent="0.25">
      <c r="C112" s="228"/>
      <c r="D112" s="202"/>
    </row>
    <row r="113" spans="3:4" x14ac:dyDescent="0.25">
      <c r="C113" s="228"/>
      <c r="D113" s="202"/>
    </row>
    <row r="114" spans="3:4" x14ac:dyDescent="0.25">
      <c r="C114" s="228"/>
      <c r="D114" s="202"/>
    </row>
    <row r="115" spans="3:4" x14ac:dyDescent="0.25">
      <c r="C115" s="228"/>
      <c r="D115" s="202"/>
    </row>
    <row r="116" spans="3:4" x14ac:dyDescent="0.25">
      <c r="C116" s="228"/>
      <c r="D116" s="202"/>
    </row>
  </sheetData>
  <mergeCells count="104">
    <mergeCell ref="C47:F47"/>
    <mergeCell ref="H47:K47"/>
    <mergeCell ref="H48:I48"/>
    <mergeCell ref="C44:D44"/>
    <mergeCell ref="C40:D40"/>
    <mergeCell ref="C41:D41"/>
    <mergeCell ref="C43:F43"/>
    <mergeCell ref="H43:K43"/>
    <mergeCell ref="H44:I44"/>
    <mergeCell ref="C45:D45"/>
    <mergeCell ref="C46:D46"/>
    <mergeCell ref="H45:I45"/>
    <mergeCell ref="H46:I46"/>
    <mergeCell ref="C55:D55"/>
    <mergeCell ref="C51:F51"/>
    <mergeCell ref="C52:D52"/>
    <mergeCell ref="C53:D53"/>
    <mergeCell ref="C54:F54"/>
    <mergeCell ref="E55:F55"/>
    <mergeCell ref="C48:D48"/>
    <mergeCell ref="C49:D49"/>
    <mergeCell ref="C50:D50"/>
    <mergeCell ref="C38:F38"/>
    <mergeCell ref="H38:K38"/>
    <mergeCell ref="C42:D42"/>
    <mergeCell ref="H39:I39"/>
    <mergeCell ref="H40:I40"/>
    <mergeCell ref="H41:I41"/>
    <mergeCell ref="H42:I42"/>
    <mergeCell ref="AG26:AI28"/>
    <mergeCell ref="C28:D28"/>
    <mergeCell ref="U28:V28"/>
    <mergeCell ref="C30:D31"/>
    <mergeCell ref="E30:N30"/>
    <mergeCell ref="O30:O31"/>
    <mergeCell ref="P30:P31"/>
    <mergeCell ref="U30:V31"/>
    <mergeCell ref="W30:AF30"/>
    <mergeCell ref="AG30:AG31"/>
    <mergeCell ref="AH30:AH31"/>
    <mergeCell ref="C32:D32"/>
    <mergeCell ref="U32:V32"/>
    <mergeCell ref="C33:D33"/>
    <mergeCell ref="U33:V33"/>
    <mergeCell ref="C34:D34"/>
    <mergeCell ref="U34:V34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O26:Q28"/>
    <mergeCell ref="U25:V25"/>
    <mergeCell ref="C25:D25"/>
    <mergeCell ref="AD12:AI12"/>
    <mergeCell ref="AH14:AH16"/>
    <mergeCell ref="AI14:AI16"/>
    <mergeCell ref="W14:AF15"/>
    <mergeCell ref="AG14:AG16"/>
    <mergeCell ref="T2:AJ2"/>
    <mergeCell ref="C5:D5"/>
    <mergeCell ref="C6:D6"/>
    <mergeCell ref="C7:D7"/>
    <mergeCell ref="AA4:AB4"/>
    <mergeCell ref="J9:N9"/>
    <mergeCell ref="J10:N10"/>
    <mergeCell ref="J11:N11"/>
    <mergeCell ref="C2:Q2"/>
    <mergeCell ref="C4:E4"/>
    <mergeCell ref="G4:H4"/>
    <mergeCell ref="J4:K4"/>
    <mergeCell ref="M4:N4"/>
    <mergeCell ref="U4:V4"/>
    <mergeCell ref="AD11:AI11"/>
    <mergeCell ref="U11:Y11"/>
    <mergeCell ref="AD10:AI10"/>
    <mergeCell ref="C14:D15"/>
    <mergeCell ref="U12:Y12"/>
    <mergeCell ref="C8:D8"/>
    <mergeCell ref="C9:D9"/>
    <mergeCell ref="C10:D10"/>
    <mergeCell ref="C11:D11"/>
    <mergeCell ref="X4:Y4"/>
    <mergeCell ref="C20:D20"/>
    <mergeCell ref="U20:V20"/>
    <mergeCell ref="C21:D21"/>
    <mergeCell ref="U21:V21"/>
    <mergeCell ref="C17:D17"/>
    <mergeCell ref="U17:V17"/>
    <mergeCell ref="C18:D18"/>
    <mergeCell ref="U18:V18"/>
    <mergeCell ref="C19:D19"/>
    <mergeCell ref="U19:V19"/>
    <mergeCell ref="C16:D16"/>
    <mergeCell ref="O14:O16"/>
    <mergeCell ref="P14:P16"/>
    <mergeCell ref="Q14:Q16"/>
    <mergeCell ref="U14:V16"/>
    <mergeCell ref="E14:N14"/>
  </mergeCells>
  <dataValidations count="1">
    <dataValidation type="list" allowBlank="1" showInputMessage="1" showErrorMessage="1" sqref="F36">
      <formula1>$C$108:$C$109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Lot 1</vt:lpstr>
      <vt:lpstr>Lot 2</vt:lpstr>
      <vt:lpstr>Lot 3</vt:lpstr>
      <vt:lpstr>Lot 4</vt:lpstr>
      <vt:lpstr>Lot 5</vt:lpstr>
      <vt:lpstr>Lot 6</vt:lpstr>
      <vt:lpstr>Lot 7</vt:lpstr>
      <vt:lpstr>Lot 8</vt:lpstr>
      <vt:lpstr>Lot 9</vt:lpstr>
      <vt:lpstr>Lot 10</vt:lpstr>
      <vt:lpstr>Lot 11</vt:lpstr>
      <vt:lpstr>Lot 12</vt:lpstr>
      <vt:lpstr>Lot 13</vt:lpstr>
      <vt:lpstr>Lot 14</vt:lpstr>
      <vt:lpstr>Lot 15</vt:lpstr>
      <vt:lpstr>Lot 16</vt:lpstr>
      <vt:lpstr>Lot 17</vt:lpstr>
      <vt:lpstr>Lot 18</vt:lpstr>
      <vt:lpstr>Lot 19</vt:lpstr>
      <vt:lpstr>Lot 20</vt:lpstr>
      <vt:lpstr>Lot 21</vt:lpstr>
      <vt:lpstr>Lot 22</vt:lpstr>
      <vt:lpstr>Lot 23</vt:lpstr>
      <vt:lpstr>Lot 24</vt:lpstr>
      <vt:lpstr>Lot 25</vt:lpstr>
      <vt:lpstr>Lot 26</vt:lpstr>
      <vt:lpstr>Lot 27</vt:lpstr>
      <vt:lpstr>Lot 28</vt:lpstr>
      <vt:lpstr>Lot 29</vt:lpstr>
      <vt:lpstr>Lot 30</vt:lpstr>
      <vt:lpstr>Lot 31</vt:lpstr>
      <vt:lpstr>Lot 32</vt:lpstr>
      <vt:lpstr>Lot 33</vt:lpstr>
      <vt:lpstr>Lot 34</vt:lpstr>
      <vt:lpstr>Lot 35</vt:lpstr>
      <vt:lpstr>Lot 36</vt:lpstr>
      <vt:lpstr>Lot 37</vt:lpstr>
      <vt:lpstr>Lot 38</vt:lpstr>
      <vt:lpstr>Lot 39</vt:lpstr>
      <vt:lpstr>Lot 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Dupuis, Andre (MI)</dc:creator>
  <cp:lastModifiedBy>McNabb, Gordon</cp:lastModifiedBy>
  <dcterms:created xsi:type="dcterms:W3CDTF">2020-04-07T14:44:21Z</dcterms:created>
  <dcterms:modified xsi:type="dcterms:W3CDTF">2023-05-25T21:03:19Z</dcterms:modified>
</cp:coreProperties>
</file>